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1.4 баланс ЭЭ" sheetId="4" r:id="rId1"/>
    <sheet name="П1.5 баланс мощн." sheetId="5" r:id="rId2"/>
  </sheets>
  <externalReferences>
    <externalReference r:id="rId3"/>
  </externalReferences>
  <definedNames>
    <definedName name="_xlnm.Print_Area" localSheetId="1">'П1.5 баланс мощн.'!$A$1:$S$22</definedName>
  </definedNames>
  <calcPr calcId="124519" iterate="1"/>
</workbook>
</file>

<file path=xl/calcChain.xml><?xml version="1.0" encoding="utf-8"?>
<calcChain xmlns="http://schemas.openxmlformats.org/spreadsheetml/2006/main">
  <c r="R19" i="5"/>
  <c r="O19" s="1"/>
  <c r="O16" s="1"/>
  <c r="M19"/>
  <c r="J19" s="1"/>
  <c r="J16" s="1"/>
  <c r="H19"/>
  <c r="E19" s="1"/>
  <c r="O18"/>
  <c r="J18"/>
  <c r="E18"/>
  <c r="S17"/>
  <c r="R17"/>
  <c r="Q17"/>
  <c r="P17"/>
  <c r="O17" s="1"/>
  <c r="N17"/>
  <c r="M17"/>
  <c r="L17"/>
  <c r="K17"/>
  <c r="J17"/>
  <c r="I17"/>
  <c r="H17"/>
  <c r="G17"/>
  <c r="F17"/>
  <c r="E17" s="1"/>
  <c r="Q16"/>
  <c r="P16"/>
  <c r="L16"/>
  <c r="K16"/>
  <c r="G16"/>
  <c r="F16"/>
  <c r="S15"/>
  <c r="S16" s="1"/>
  <c r="R15"/>
  <c r="R16" s="1"/>
  <c r="O15"/>
  <c r="N15"/>
  <c r="N16" s="1"/>
  <c r="M15"/>
  <c r="M16" s="1"/>
  <c r="J15"/>
  <c r="I15"/>
  <c r="I16" s="1"/>
  <c r="H15"/>
  <c r="H16" s="1"/>
  <c r="E15"/>
  <c r="S13"/>
  <c r="R13"/>
  <c r="R14" s="1"/>
  <c r="Q13"/>
  <c r="P13"/>
  <c r="P14" s="1"/>
  <c r="O13"/>
  <c r="O14" s="1"/>
  <c r="N13"/>
  <c r="M13"/>
  <c r="M14" s="1"/>
  <c r="L13"/>
  <c r="K13"/>
  <c r="K14" s="1"/>
  <c r="J13"/>
  <c r="J14" s="1"/>
  <c r="I13"/>
  <c r="H13"/>
  <c r="H14" s="1"/>
  <c r="G13"/>
  <c r="F13"/>
  <c r="F14" s="1"/>
  <c r="O11"/>
  <c r="J11"/>
  <c r="E11"/>
  <c r="O10"/>
  <c r="J10"/>
  <c r="E10"/>
  <c r="O9"/>
  <c r="J9"/>
  <c r="E9"/>
  <c r="S8"/>
  <c r="S12" s="1"/>
  <c r="R8"/>
  <c r="R12" s="1"/>
  <c r="Q8"/>
  <c r="Q12" s="1"/>
  <c r="P8"/>
  <c r="P12" s="1"/>
  <c r="O8"/>
  <c r="O12" s="1"/>
  <c r="N8"/>
  <c r="N12" s="1"/>
  <c r="M8"/>
  <c r="M12" s="1"/>
  <c r="L8"/>
  <c r="L12" s="1"/>
  <c r="K8"/>
  <c r="K12" s="1"/>
  <c r="J8"/>
  <c r="J12" s="1"/>
  <c r="I8"/>
  <c r="I12" s="1"/>
  <c r="H8"/>
  <c r="H12" s="1"/>
  <c r="G8"/>
  <c r="G12" s="1"/>
  <c r="F8"/>
  <c r="F12" s="1"/>
  <c r="E8"/>
  <c r="E12" s="1"/>
  <c r="R27" i="4"/>
  <c r="O27" s="1"/>
  <c r="M27"/>
  <c r="J27" s="1"/>
  <c r="H27"/>
  <c r="E27" s="1"/>
  <c r="O26"/>
  <c r="J26"/>
  <c r="E26"/>
  <c r="P25"/>
  <c r="O25"/>
  <c r="K25"/>
  <c r="J25"/>
  <c r="F25"/>
  <c r="E25"/>
  <c r="S24"/>
  <c r="R24"/>
  <c r="Q24"/>
  <c r="P24"/>
  <c r="O24" s="1"/>
  <c r="N24"/>
  <c r="M24"/>
  <c r="L24"/>
  <c r="K24"/>
  <c r="J24"/>
  <c r="I24"/>
  <c r="H24"/>
  <c r="G24"/>
  <c r="F24"/>
  <c r="E24" s="1"/>
  <c r="S23"/>
  <c r="O23" s="1"/>
  <c r="N23"/>
  <c r="J23" s="1"/>
  <c r="I23"/>
  <c r="E23" s="1"/>
  <c r="R22"/>
  <c r="O22" s="1"/>
  <c r="M22"/>
  <c r="J22" s="1"/>
  <c r="H22"/>
  <c r="E22" s="1"/>
  <c r="O21"/>
  <c r="J21"/>
  <c r="E21"/>
  <c r="P20"/>
  <c r="O20"/>
  <c r="K20"/>
  <c r="J20"/>
  <c r="F20"/>
  <c r="E20"/>
  <c r="S19"/>
  <c r="R19"/>
  <c r="Q19"/>
  <c r="P19"/>
  <c r="O19" s="1"/>
  <c r="O18" s="1"/>
  <c r="N19"/>
  <c r="M19"/>
  <c r="L19"/>
  <c r="K19"/>
  <c r="J19"/>
  <c r="I19"/>
  <c r="H19"/>
  <c r="G19"/>
  <c r="F19"/>
  <c r="E19" s="1"/>
  <c r="E18" s="1"/>
  <c r="S18"/>
  <c r="R18"/>
  <c r="Q18"/>
  <c r="P18"/>
  <c r="N18"/>
  <c r="M18"/>
  <c r="L18"/>
  <c r="K18"/>
  <c r="J18"/>
  <c r="I18"/>
  <c r="H18"/>
  <c r="G18"/>
  <c r="F18"/>
  <c r="S17"/>
  <c r="S28" s="1"/>
  <c r="R17"/>
  <c r="O17" s="1"/>
  <c r="N17"/>
  <c r="N28" s="1"/>
  <c r="M17"/>
  <c r="J17"/>
  <c r="I17"/>
  <c r="I28" s="1"/>
  <c r="H17"/>
  <c r="E17"/>
  <c r="S15"/>
  <c r="S16" s="1"/>
  <c r="R15"/>
  <c r="R16" s="1"/>
  <c r="Q15"/>
  <c r="P15"/>
  <c r="P16" s="1"/>
  <c r="O15"/>
  <c r="N15"/>
  <c r="N16" s="1"/>
  <c r="M15"/>
  <c r="M16" s="1"/>
  <c r="L15"/>
  <c r="K15"/>
  <c r="K16" s="1"/>
  <c r="J15"/>
  <c r="I15"/>
  <c r="I16" s="1"/>
  <c r="H15"/>
  <c r="H16" s="1"/>
  <c r="G15"/>
  <c r="F15"/>
  <c r="F16" s="1"/>
  <c r="E15"/>
  <c r="E16" s="1"/>
  <c r="O14"/>
  <c r="J14"/>
  <c r="E14"/>
  <c r="S13"/>
  <c r="R13"/>
  <c r="Q13"/>
  <c r="P13"/>
  <c r="O13"/>
  <c r="N13"/>
  <c r="M13"/>
  <c r="L13"/>
  <c r="K13"/>
  <c r="J13" s="1"/>
  <c r="I13"/>
  <c r="H13"/>
  <c r="G13"/>
  <c r="F13"/>
  <c r="E13"/>
  <c r="O12"/>
  <c r="J12"/>
  <c r="E12"/>
  <c r="O11"/>
  <c r="J11"/>
  <c r="E11"/>
  <c r="O10"/>
  <c r="J10"/>
  <c r="E10"/>
  <c r="Q9"/>
  <c r="P9"/>
  <c r="O9" s="1"/>
  <c r="L9"/>
  <c r="K9"/>
  <c r="J9"/>
  <c r="I9"/>
  <c r="H9"/>
  <c r="G9"/>
  <c r="F9"/>
  <c r="E9" s="1"/>
  <c r="S8"/>
  <c r="R8"/>
  <c r="Q8"/>
  <c r="Q28" s="1"/>
  <c r="O28" s="1"/>
  <c r="P8"/>
  <c r="O8"/>
  <c r="N8"/>
  <c r="M8"/>
  <c r="L8"/>
  <c r="L28" s="1"/>
  <c r="J28" s="1"/>
  <c r="K8"/>
  <c r="J8" s="1"/>
  <c r="I8"/>
  <c r="H8"/>
  <c r="G8"/>
  <c r="G28" s="1"/>
  <c r="E28" s="1"/>
  <c r="F8"/>
  <c r="E8"/>
  <c r="E16" i="5" l="1"/>
  <c r="E13"/>
  <c r="E14" s="1"/>
</calcChain>
</file>

<file path=xl/sharedStrings.xml><?xml version="1.0" encoding="utf-8"?>
<sst xmlns="http://schemas.openxmlformats.org/spreadsheetml/2006/main" count="104" uniqueCount="46">
  <si>
    <t>Таблица № П1.4</t>
  </si>
  <si>
    <t>Баланс электрической энергии по сетям ВН,СН1,СН2 и НН</t>
  </si>
  <si>
    <t>млн.кВт/ч</t>
  </si>
  <si>
    <t>№</t>
  </si>
  <si>
    <t>Показатели</t>
  </si>
  <si>
    <t>Базовый период 2020 год (факт)</t>
  </si>
  <si>
    <t>Ожидаемый период 2021 год</t>
  </si>
  <si>
    <t>Период регулирования 2020-2024 год</t>
  </si>
  <si>
    <t>Всего</t>
  </si>
  <si>
    <t>ВН</t>
  </si>
  <si>
    <t>СН1</t>
  </si>
  <si>
    <t>СН2</t>
  </si>
  <si>
    <t>НН</t>
  </si>
  <si>
    <t>Поступление энергии в сеть(всего)</t>
  </si>
  <si>
    <t>1.1.</t>
  </si>
  <si>
    <t>Из смежной сети(всего),в том числе из сети</t>
  </si>
  <si>
    <t>1.2.</t>
  </si>
  <si>
    <t>от поставщиков</t>
  </si>
  <si>
    <t>1.3.</t>
  </si>
  <si>
    <t>от других организаций</t>
  </si>
  <si>
    <t>Потери энергии в сети</t>
  </si>
  <si>
    <t>тоже,в %</t>
  </si>
  <si>
    <t>Расход электроэнергии на производственные и хозяйственные нужды</t>
  </si>
  <si>
    <t>Отпуск энергии из сети(всего)</t>
  </si>
  <si>
    <t>4.1.</t>
  </si>
  <si>
    <t>Полезный отпуск собственным потребителям</t>
  </si>
  <si>
    <t>4.2.</t>
  </si>
  <si>
    <t>Отпуск в другие сетевые организации</t>
  </si>
  <si>
    <t>4.3.</t>
  </si>
  <si>
    <t>Переток на более низкие уровни напряжения в собственные сети</t>
  </si>
  <si>
    <t>Таблица № П1.5</t>
  </si>
  <si>
    <t xml:space="preserve">Баланс электрической мощности по диапазонам напряжения </t>
  </si>
  <si>
    <t>тыс.кВт</t>
  </si>
  <si>
    <t>1.</t>
  </si>
  <si>
    <t>Поступление мощности в сеть (всего)</t>
  </si>
  <si>
    <t>Из смежной сети</t>
  </si>
  <si>
    <t>от электростанций ПЭ</t>
  </si>
  <si>
    <t>от других поставщиков (в т.ч. с оптового рынка)</t>
  </si>
  <si>
    <t>2.</t>
  </si>
  <si>
    <t>Потери мощности в сети</t>
  </si>
  <si>
    <t>3.</t>
  </si>
  <si>
    <t xml:space="preserve">Мощность на поизводственные и хозяйственные нужды </t>
  </si>
  <si>
    <t>4.</t>
  </si>
  <si>
    <t>Отпуск мощности из сети,всего в т.ч.</t>
  </si>
  <si>
    <t>Заявленная (расчетная) мощность собственных потребителей,пользующихся региональными электрическими сетями</t>
  </si>
  <si>
    <t>Заявленная (расчетная) мощность потребителей оптового рынка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</si>
</sst>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_(\$* #,##0.00_);_(\$* \(#,##0.00\);_(\$* \-??_);_(@_)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3" fillId="0" borderId="0"/>
    <xf numFmtId="16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3" fillId="0" borderId="0" applyFill="0" applyBorder="0" applyAlignment="0" applyProtection="0"/>
  </cellStyleXfs>
  <cellXfs count="126">
    <xf numFmtId="0" fontId="0" fillId="0" borderId="0" xfId="0"/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Border="1"/>
    <xf numFmtId="2" fontId="3" fillId="0" borderId="0" xfId="1" applyNumberFormat="1"/>
    <xf numFmtId="164" fontId="3" fillId="0" borderId="0" xfId="1" applyNumberFormat="1"/>
    <xf numFmtId="16" fontId="3" fillId="0" borderId="0" xfId="1" applyNumberFormat="1" applyBorder="1" applyAlignment="1">
      <alignment horizontal="center"/>
    </xf>
    <xf numFmtId="0" fontId="3" fillId="0" borderId="0" xfId="1" applyBorder="1" applyAlignment="1">
      <alignment horizontal="left" wrapText="1"/>
    </xf>
    <xf numFmtId="0" fontId="3" fillId="0" borderId="0" xfId="1" applyAlignment="1">
      <alignment horizontal="center"/>
    </xf>
    <xf numFmtId="2" fontId="3" fillId="0" borderId="0" xfId="1" applyNumberFormat="1" applyAlignment="1">
      <alignment horizontal="center"/>
    </xf>
    <xf numFmtId="164" fontId="3" fillId="3" borderId="0" xfId="1" applyNumberFormat="1" applyFill="1" applyBorder="1"/>
    <xf numFmtId="0" fontId="3" fillId="3" borderId="25" xfId="1" applyFill="1" applyBorder="1" applyAlignment="1">
      <alignment vertical="center"/>
    </xf>
    <xf numFmtId="0" fontId="3" fillId="3" borderId="25" xfId="1" applyFill="1" applyBorder="1" applyAlignment="1">
      <alignment horizontal="center" vertical="center"/>
    </xf>
    <xf numFmtId="164" fontId="3" fillId="3" borderId="25" xfId="1" applyNumberFormat="1" applyFill="1" applyBorder="1" applyAlignment="1">
      <alignment horizontal="center" vertical="center" wrapText="1"/>
    </xf>
    <xf numFmtId="166" fontId="3" fillId="3" borderId="25" xfId="1" applyNumberFormat="1" applyFont="1" applyFill="1" applyBorder="1" applyAlignment="1">
      <alignment horizontal="center" vertical="center" wrapText="1"/>
    </xf>
    <xf numFmtId="16" fontId="3" fillId="3" borderId="25" xfId="1" applyNumberFormat="1" applyFont="1" applyFill="1" applyBorder="1" applyAlignment="1">
      <alignment horizontal="center" vertical="center"/>
    </xf>
    <xf numFmtId="2" fontId="3" fillId="3" borderId="25" xfId="1" applyNumberFormat="1" applyFill="1" applyBorder="1" applyAlignment="1">
      <alignment horizontal="center" vertical="center" wrapText="1"/>
    </xf>
    <xf numFmtId="2" fontId="3" fillId="3" borderId="25" xfId="1" applyNumberFormat="1" applyFill="1" applyBorder="1" applyAlignment="1">
      <alignment horizontal="center" vertical="center"/>
    </xf>
    <xf numFmtId="2" fontId="3" fillId="3" borderId="25" xfId="1" applyNumberFormat="1" applyFont="1" applyFill="1" applyBorder="1" applyAlignment="1">
      <alignment horizontal="center" vertical="center" wrapText="1"/>
    </xf>
    <xf numFmtId="0" fontId="3" fillId="3" borderId="2" xfId="1" applyFill="1" applyBorder="1" applyAlignment="1">
      <alignment vertical="center"/>
    </xf>
    <xf numFmtId="0" fontId="3" fillId="3" borderId="9" xfId="1" applyFill="1" applyBorder="1"/>
    <xf numFmtId="0" fontId="3" fillId="3" borderId="10" xfId="1" applyFill="1" applyBorder="1"/>
    <xf numFmtId="0" fontId="3" fillId="3" borderId="11" xfId="1" applyFill="1" applyBorder="1"/>
    <xf numFmtId="0" fontId="3" fillId="3" borderId="12" xfId="1" applyFill="1" applyBorder="1"/>
    <xf numFmtId="0" fontId="3" fillId="3" borderId="7" xfId="1" applyFill="1" applyBorder="1" applyAlignment="1">
      <alignment horizontal="center" vertical="center"/>
    </xf>
    <xf numFmtId="0" fontId="3" fillId="3" borderId="13" xfId="1" applyFill="1" applyBorder="1" applyAlignment="1">
      <alignment horizontal="center" vertical="center"/>
    </xf>
    <xf numFmtId="0" fontId="3" fillId="3" borderId="8" xfId="1" applyFill="1" applyBorder="1" applyAlignment="1">
      <alignment horizontal="center" vertical="center"/>
    </xf>
    <xf numFmtId="0" fontId="3" fillId="3" borderId="11" xfId="1" applyFill="1" applyBorder="1" applyAlignment="1">
      <alignment horizontal="center" vertical="center"/>
    </xf>
    <xf numFmtId="0" fontId="3" fillId="3" borderId="14" xfId="1" applyFill="1" applyBorder="1" applyAlignment="1">
      <alignment horizontal="center" vertical="center"/>
    </xf>
    <xf numFmtId="0" fontId="3" fillId="3" borderId="15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164" fontId="3" fillId="3" borderId="18" xfId="1" applyNumberFormat="1" applyFill="1" applyBorder="1" applyAlignment="1">
      <alignment horizontal="center" vertical="center" wrapText="1"/>
    </xf>
    <xf numFmtId="164" fontId="3" fillId="3" borderId="19" xfId="1" applyNumberFormat="1" applyFill="1" applyBorder="1" applyAlignment="1">
      <alignment vertical="center"/>
    </xf>
    <xf numFmtId="164" fontId="3" fillId="3" borderId="20" xfId="1" applyNumberFormat="1" applyFill="1" applyBorder="1" applyAlignment="1">
      <alignment vertical="center"/>
    </xf>
    <xf numFmtId="16" fontId="3" fillId="3" borderId="21" xfId="1" applyNumberFormat="1" applyFont="1" applyFill="1" applyBorder="1" applyAlignment="1">
      <alignment horizontal="center" vertical="center"/>
    </xf>
    <xf numFmtId="164" fontId="3" fillId="3" borderId="24" xfId="1" applyNumberFormat="1" applyFill="1" applyBorder="1" applyAlignment="1">
      <alignment horizontal="center" vertical="center"/>
    </xf>
    <xf numFmtId="164" fontId="3" fillId="3" borderId="25" xfId="1" applyNumberFormat="1" applyFill="1" applyBorder="1" applyAlignment="1">
      <alignment horizontal="center" vertical="center"/>
    </xf>
    <xf numFmtId="164" fontId="3" fillId="3" borderId="26" xfId="1" applyNumberFormat="1" applyFill="1" applyBorder="1" applyAlignment="1">
      <alignment horizontal="center" vertical="center"/>
    </xf>
    <xf numFmtId="0" fontId="3" fillId="3" borderId="27" xfId="1" applyFill="1" applyBorder="1" applyAlignment="1">
      <alignment horizontal="center" vertical="center"/>
    </xf>
    <xf numFmtId="164" fontId="3" fillId="3" borderId="24" xfId="1" applyNumberFormat="1" applyFill="1" applyBorder="1" applyAlignment="1">
      <alignment vertical="center"/>
    </xf>
    <xf numFmtId="164" fontId="3" fillId="3" borderId="25" xfId="1" applyNumberFormat="1" applyFont="1" applyFill="1" applyBorder="1" applyAlignment="1">
      <alignment horizontal="center" vertical="center" wrapText="1"/>
    </xf>
    <xf numFmtId="0" fontId="3" fillId="3" borderId="21" xfId="1" applyFill="1" applyBorder="1" applyAlignment="1">
      <alignment horizontal="center" vertical="center"/>
    </xf>
    <xf numFmtId="0" fontId="3" fillId="3" borderId="30" xfId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left" vertical="center"/>
    </xf>
    <xf numFmtId="0" fontId="3" fillId="3" borderId="32" xfId="1" applyFill="1" applyBorder="1" applyAlignment="1">
      <alignment horizontal="left" vertical="center"/>
    </xf>
    <xf numFmtId="0" fontId="3" fillId="3" borderId="33" xfId="1" applyFill="1" applyBorder="1" applyAlignment="1">
      <alignment horizontal="left" vertical="center"/>
    </xf>
    <xf numFmtId="164" fontId="3" fillId="3" borderId="34" xfId="1" applyNumberFormat="1" applyFill="1" applyBorder="1" applyAlignment="1">
      <alignment vertical="center"/>
    </xf>
    <xf numFmtId="164" fontId="3" fillId="3" borderId="14" xfId="1" applyNumberFormat="1" applyFill="1" applyBorder="1" applyAlignment="1">
      <alignment horizontal="center" vertical="center"/>
    </xf>
    <xf numFmtId="164" fontId="3" fillId="3" borderId="11" xfId="1" applyNumberFormat="1" applyFill="1" applyBorder="1" applyAlignment="1">
      <alignment horizontal="center" vertical="center"/>
    </xf>
    <xf numFmtId="164" fontId="3" fillId="3" borderId="12" xfId="1" applyNumberFormat="1" applyFill="1" applyBorder="1" applyAlignment="1">
      <alignment horizontal="center" vertical="center"/>
    </xf>
    <xf numFmtId="0" fontId="3" fillId="3" borderId="35" xfId="1" applyFill="1" applyBorder="1" applyAlignment="1">
      <alignment horizontal="center" vertical="center"/>
    </xf>
    <xf numFmtId="164" fontId="3" fillId="3" borderId="19" xfId="1" applyNumberFormat="1" applyFill="1" applyBorder="1" applyAlignment="1">
      <alignment horizontal="center" vertical="center"/>
    </xf>
    <xf numFmtId="2" fontId="3" fillId="3" borderId="36" xfId="1" applyNumberFormat="1" applyFill="1" applyBorder="1" applyAlignment="1">
      <alignment horizontal="center" vertical="center"/>
    </xf>
    <xf numFmtId="2" fontId="3" fillId="3" borderId="19" xfId="1" applyNumberFormat="1" applyFill="1" applyBorder="1" applyAlignment="1">
      <alignment horizontal="center" vertical="center"/>
    </xf>
    <xf numFmtId="0" fontId="3" fillId="3" borderId="37" xfId="1" applyFill="1" applyBorder="1" applyAlignment="1">
      <alignment vertical="center"/>
    </xf>
    <xf numFmtId="2" fontId="3" fillId="3" borderId="38" xfId="1" applyNumberFormat="1" applyFill="1" applyBorder="1" applyAlignment="1">
      <alignment horizontal="center" vertical="center"/>
    </xf>
    <xf numFmtId="2" fontId="3" fillId="3" borderId="34" xfId="1" applyNumberFormat="1" applyFill="1" applyBorder="1" applyAlignment="1">
      <alignment horizontal="center" vertical="center"/>
    </xf>
    <xf numFmtId="0" fontId="3" fillId="3" borderId="6" xfId="1" applyFill="1" applyBorder="1" applyAlignment="1">
      <alignment horizontal="center" vertical="center"/>
    </xf>
    <xf numFmtId="164" fontId="3" fillId="3" borderId="42" xfId="1" applyNumberFormat="1" applyFill="1" applyBorder="1" applyAlignment="1">
      <alignment horizontal="center" vertical="center"/>
    </xf>
    <xf numFmtId="164" fontId="3" fillId="3" borderId="40" xfId="1" applyNumberFormat="1" applyFill="1" applyBorder="1" applyAlignment="1">
      <alignment horizontal="center" vertical="center"/>
    </xf>
    <xf numFmtId="164" fontId="3" fillId="3" borderId="41" xfId="1" applyNumberFormat="1" applyFill="1" applyBorder="1" applyAlignment="1">
      <alignment horizontal="center" vertical="center"/>
    </xf>
    <xf numFmtId="164" fontId="3" fillId="3" borderId="36" xfId="1" applyNumberFormat="1" applyFill="1" applyBorder="1" applyAlignment="1">
      <alignment horizontal="center" vertical="center"/>
    </xf>
    <xf numFmtId="164" fontId="3" fillId="3" borderId="20" xfId="1" applyNumberFormat="1" applyFill="1" applyBorder="1" applyAlignment="1">
      <alignment horizontal="center" vertical="center"/>
    </xf>
    <xf numFmtId="164" fontId="3" fillId="3" borderId="45" xfId="1" applyNumberFormat="1" applyFont="1" applyFill="1" applyBorder="1" applyAlignment="1">
      <alignment horizontal="center" vertical="center" wrapText="1"/>
    </xf>
    <xf numFmtId="164" fontId="3" fillId="3" borderId="43" xfId="1" applyNumberFormat="1" applyFont="1" applyFill="1" applyBorder="1" applyAlignment="1">
      <alignment horizontal="center" vertical="center" wrapText="1"/>
    </xf>
    <xf numFmtId="164" fontId="3" fillId="3" borderId="44" xfId="1" applyNumberFormat="1" applyFont="1" applyFill="1" applyBorder="1" applyAlignment="1">
      <alignment horizontal="center" vertical="center" wrapText="1"/>
    </xf>
    <xf numFmtId="164" fontId="3" fillId="3" borderId="46" xfId="1" applyNumberFormat="1" applyFill="1" applyBorder="1" applyAlignment="1">
      <alignment horizontal="center" vertical="center"/>
    </xf>
    <xf numFmtId="164" fontId="3" fillId="3" borderId="0" xfId="1" applyNumberFormat="1" applyFill="1" applyBorder="1" applyAlignment="1">
      <alignment horizontal="center" vertical="center"/>
    </xf>
    <xf numFmtId="164" fontId="3" fillId="3" borderId="22" xfId="1" applyNumberFormat="1" applyFill="1" applyBorder="1" applyAlignment="1">
      <alignment horizontal="center" vertical="center"/>
    </xf>
    <xf numFmtId="164" fontId="3" fillId="3" borderId="47" xfId="1" applyNumberFormat="1" applyFill="1" applyBorder="1" applyAlignment="1">
      <alignment horizontal="center" vertical="center"/>
    </xf>
    <xf numFmtId="164" fontId="3" fillId="3" borderId="48" xfId="1" applyNumberFormat="1" applyFill="1" applyBorder="1" applyAlignment="1">
      <alignment horizontal="center" vertical="center"/>
    </xf>
    <xf numFmtId="164" fontId="3" fillId="3" borderId="49" xfId="1" applyNumberFormat="1" applyFill="1" applyBorder="1" applyAlignment="1">
      <alignment horizontal="center" vertical="center"/>
    </xf>
    <xf numFmtId="164" fontId="3" fillId="3" borderId="28" xfId="1" applyNumberFormat="1" applyFill="1" applyBorder="1" applyAlignment="1">
      <alignment horizontal="center" vertical="center"/>
    </xf>
    <xf numFmtId="164" fontId="3" fillId="3" borderId="50" xfId="1" applyNumberFormat="1" applyFill="1" applyBorder="1" applyAlignment="1">
      <alignment horizontal="center" vertical="center"/>
    </xf>
    <xf numFmtId="164" fontId="3" fillId="3" borderId="24" xfId="1" applyNumberFormat="1" applyFill="1" applyBorder="1" applyAlignment="1">
      <alignment horizontal="center" vertical="center" wrapText="1"/>
    </xf>
    <xf numFmtId="164" fontId="3" fillId="3" borderId="23" xfId="1" applyNumberFormat="1" applyFill="1" applyBorder="1" applyAlignment="1">
      <alignment horizontal="center" vertical="center"/>
    </xf>
    <xf numFmtId="164" fontId="3" fillId="3" borderId="51" xfId="1" applyNumberFormat="1" applyFill="1" applyBorder="1" applyAlignment="1">
      <alignment horizontal="center" vertical="center"/>
    </xf>
    <xf numFmtId="16" fontId="3" fillId="3" borderId="27" xfId="1" applyNumberFormat="1" applyFont="1" applyFill="1" applyBorder="1" applyAlignment="1">
      <alignment horizontal="center" vertical="center"/>
    </xf>
    <xf numFmtId="164" fontId="3" fillId="3" borderId="32" xfId="1" applyNumberFormat="1" applyFill="1" applyBorder="1" applyAlignment="1">
      <alignment horizontal="center" vertical="center" wrapText="1"/>
    </xf>
    <xf numFmtId="164" fontId="3" fillId="3" borderId="52" xfId="1" applyNumberFormat="1" applyFont="1" applyFill="1" applyBorder="1" applyAlignment="1">
      <alignment horizontal="center" vertical="center" wrapText="1"/>
    </xf>
    <xf numFmtId="164" fontId="3" fillId="3" borderId="53" xfId="1" applyNumberFormat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left" vertical="center"/>
    </xf>
    <xf numFmtId="0" fontId="3" fillId="3" borderId="29" xfId="1" applyFont="1" applyFill="1" applyBorder="1" applyAlignment="1">
      <alignment horizontal="left" vertical="center"/>
    </xf>
    <xf numFmtId="0" fontId="3" fillId="3" borderId="52" xfId="1" applyFont="1" applyFill="1" applyBorder="1" applyAlignment="1">
      <alignment horizontal="left" vertical="center" wrapText="1"/>
    </xf>
    <xf numFmtId="0" fontId="3" fillId="3" borderId="53" xfId="1" applyFont="1" applyFill="1" applyBorder="1" applyAlignment="1">
      <alignment horizontal="left" vertical="center" wrapText="1"/>
    </xf>
    <xf numFmtId="0" fontId="3" fillId="0" borderId="0" xfId="1" applyBorder="1" applyAlignment="1">
      <alignment horizontal="center"/>
    </xf>
    <xf numFmtId="165" fontId="0" fillId="3" borderId="28" xfId="2" applyNumberFormat="1" applyFont="1" applyFill="1" applyBorder="1" applyAlignment="1" applyProtection="1">
      <alignment horizontal="left" vertical="center"/>
    </xf>
    <xf numFmtId="165" fontId="0" fillId="3" borderId="29" xfId="2" applyNumberFormat="1" applyFont="1" applyFill="1" applyBorder="1" applyAlignment="1" applyProtection="1">
      <alignment horizontal="left" vertical="center"/>
    </xf>
    <xf numFmtId="0" fontId="3" fillId="3" borderId="22" xfId="1" applyFont="1" applyFill="1" applyBorder="1" applyAlignment="1">
      <alignment horizontal="left" vertical="center"/>
    </xf>
    <xf numFmtId="0" fontId="3" fillId="3" borderId="23" xfId="1" applyFont="1" applyFill="1" applyBorder="1" applyAlignment="1">
      <alignment horizontal="left" vertical="center"/>
    </xf>
    <xf numFmtId="0" fontId="3" fillId="3" borderId="22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165" fontId="0" fillId="3" borderId="22" xfId="2" applyNumberFormat="1" applyFont="1" applyFill="1" applyBorder="1" applyAlignment="1" applyProtection="1">
      <alignment horizontal="left" vertical="center"/>
    </xf>
    <xf numFmtId="165" fontId="0" fillId="3" borderId="23" xfId="2" applyNumberFormat="1" applyFont="1" applyFill="1" applyBorder="1" applyAlignment="1" applyProtection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38" xfId="1" applyFont="1" applyFill="1" applyBorder="1" applyAlignment="1">
      <alignment horizontal="left" vertical="center"/>
    </xf>
    <xf numFmtId="0" fontId="3" fillId="3" borderId="39" xfId="1" applyFont="1" applyFill="1" applyBorder="1" applyAlignment="1">
      <alignment horizontal="left" vertical="center"/>
    </xf>
    <xf numFmtId="49" fontId="3" fillId="3" borderId="40" xfId="1" applyNumberFormat="1" applyFill="1" applyBorder="1" applyAlignment="1">
      <alignment horizontal="left" vertical="center" wrapText="1"/>
    </xf>
    <xf numFmtId="49" fontId="3" fillId="3" borderId="40" xfId="1" applyNumberFormat="1" applyFont="1" applyFill="1" applyBorder="1" applyAlignment="1">
      <alignment horizontal="left" vertical="center" wrapText="1"/>
    </xf>
    <xf numFmtId="49" fontId="3" fillId="3" borderId="41" xfId="1" applyNumberFormat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20" xfId="1" applyFont="1" applyFill="1" applyBorder="1" applyAlignment="1">
      <alignment horizontal="left" vertical="center" wrapText="1"/>
    </xf>
    <xf numFmtId="0" fontId="3" fillId="3" borderId="43" xfId="1" applyFont="1" applyFill="1" applyBorder="1" applyAlignment="1">
      <alignment horizontal="left" vertical="center" wrapText="1"/>
    </xf>
    <xf numFmtId="0" fontId="3" fillId="3" borderId="44" xfId="1" applyFont="1" applyFill="1" applyBorder="1" applyAlignment="1">
      <alignment horizontal="left" vertical="center" wrapText="1"/>
    </xf>
    <xf numFmtId="0" fontId="3" fillId="3" borderId="16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22" xfId="1" applyFont="1" applyFill="1" applyBorder="1" applyAlignment="1">
      <alignment horizontal="left" vertical="center" wrapText="1"/>
    </xf>
    <xf numFmtId="0" fontId="3" fillId="3" borderId="23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3" fillId="0" borderId="0" xfId="1" applyAlignment="1">
      <alignment horizontal="right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left" vertical="center" wrapText="1"/>
    </xf>
    <xf numFmtId="0" fontId="3" fillId="3" borderId="25" xfId="1" applyFont="1" applyFill="1" applyBorder="1" applyAlignment="1">
      <alignment horizontal="left" vertical="center"/>
    </xf>
    <xf numFmtId="0" fontId="3" fillId="3" borderId="54" xfId="1" applyFill="1" applyBorder="1" applyAlignment="1">
      <alignment horizontal="center" vertical="center"/>
    </xf>
    <xf numFmtId="0" fontId="3" fillId="3" borderId="55" xfId="1" applyFill="1" applyBorder="1" applyAlignment="1">
      <alignment horizontal="center" vertical="center"/>
    </xf>
    <xf numFmtId="0" fontId="3" fillId="3" borderId="24" xfId="1" applyFill="1" applyBorder="1" applyAlignment="1">
      <alignment horizontal="center" vertical="center"/>
    </xf>
    <xf numFmtId="0" fontId="3" fillId="3" borderId="25" xfId="1" applyFill="1" applyBorder="1" applyAlignment="1">
      <alignment horizontal="left" vertical="center" wrapText="1"/>
    </xf>
    <xf numFmtId="165" fontId="0" fillId="3" borderId="25" xfId="155" applyNumberFormat="1" applyFont="1" applyFill="1" applyBorder="1" applyAlignment="1" applyProtection="1">
      <alignment horizontal="left" vertical="center" wrapText="1"/>
    </xf>
    <xf numFmtId="0" fontId="3" fillId="3" borderId="25" xfId="1" applyFont="1" applyFill="1" applyBorder="1" applyAlignment="1">
      <alignment horizontal="center" vertical="center"/>
    </xf>
    <xf numFmtId="0" fontId="3" fillId="3" borderId="25" xfId="1" applyFill="1" applyBorder="1" applyAlignment="1">
      <alignment horizontal="center" vertical="center"/>
    </xf>
  </cellXfs>
  <cellStyles count="156">
    <cellStyle name="Денежный 2" xfId="2"/>
    <cellStyle name="Денежный 3" xfId="155"/>
    <cellStyle name="Обычный" xfId="0" builtinId="0"/>
    <cellStyle name="Обычный 10" xfId="3"/>
    <cellStyle name="Обычный 10 10" xfId="4"/>
    <cellStyle name="Обычный 10 2" xfId="5"/>
    <cellStyle name="Обычный 10 3" xfId="6"/>
    <cellStyle name="Обычный 10 4" xfId="7"/>
    <cellStyle name="Обычный 10 5" xfId="8"/>
    <cellStyle name="Обычный 10 6" xfId="9"/>
    <cellStyle name="Обычный 10 7" xfId="10"/>
    <cellStyle name="Обычный 10 8" xfId="11"/>
    <cellStyle name="Обычный 10 9" xfId="12"/>
    <cellStyle name="Обычный 11" xfId="13"/>
    <cellStyle name="Обычный 11 10" xfId="14"/>
    <cellStyle name="Обычный 11 2" xfId="15"/>
    <cellStyle name="Обычный 11 3" xfId="16"/>
    <cellStyle name="Обычный 11 4" xfId="17"/>
    <cellStyle name="Обычный 11 5" xfId="18"/>
    <cellStyle name="Обычный 11 6" xfId="19"/>
    <cellStyle name="Обычный 11 7" xfId="20"/>
    <cellStyle name="Обычный 11 8" xfId="21"/>
    <cellStyle name="Обычный 11 9" xfId="22"/>
    <cellStyle name="Обычный 2" xfId="1"/>
    <cellStyle name="Обычный 2 2" xfId="23"/>
    <cellStyle name="Обычный 3" xfId="24"/>
    <cellStyle name="Обычный 4" xfId="25"/>
    <cellStyle name="Обычный 4 10" xfId="26"/>
    <cellStyle name="Обычный 4 2" xfId="27"/>
    <cellStyle name="Обычный 4 3" xfId="28"/>
    <cellStyle name="Обычный 4 4" xfId="29"/>
    <cellStyle name="Обычный 4 5" xfId="30"/>
    <cellStyle name="Обычный 4 6" xfId="31"/>
    <cellStyle name="Обычный 4 7" xfId="32"/>
    <cellStyle name="Обычный 4 8" xfId="33"/>
    <cellStyle name="Обычный 4 9" xfId="34"/>
    <cellStyle name="Обычный 5" xfId="35"/>
    <cellStyle name="Обычный 5 10" xfId="36"/>
    <cellStyle name="Обычный 5 2" xfId="37"/>
    <cellStyle name="Обычный 5 3" xfId="38"/>
    <cellStyle name="Обычный 5 4" xfId="39"/>
    <cellStyle name="Обычный 5 5" xfId="40"/>
    <cellStyle name="Обычный 5 6" xfId="41"/>
    <cellStyle name="Обычный 5 7" xfId="42"/>
    <cellStyle name="Обычный 5 8" xfId="43"/>
    <cellStyle name="Обычный 5 9" xfId="44"/>
    <cellStyle name="Обычный 8" xfId="45"/>
    <cellStyle name="Обычный 8 10" xfId="46"/>
    <cellStyle name="Обычный 8 2" xfId="47"/>
    <cellStyle name="Обычный 8 3" xfId="48"/>
    <cellStyle name="Обычный 8 4" xfId="49"/>
    <cellStyle name="Обычный 8 5" xfId="50"/>
    <cellStyle name="Обычный 8 6" xfId="51"/>
    <cellStyle name="Обычный 8 7" xfId="52"/>
    <cellStyle name="Обычный 8 8" xfId="53"/>
    <cellStyle name="Обычный 8 9" xfId="54"/>
    <cellStyle name="Обычный 9" xfId="55"/>
    <cellStyle name="Обычный 9 10" xfId="56"/>
    <cellStyle name="Обычный 9 2" xfId="57"/>
    <cellStyle name="Обычный 9 3" xfId="58"/>
    <cellStyle name="Обычный 9 4" xfId="59"/>
    <cellStyle name="Обычный 9 5" xfId="60"/>
    <cellStyle name="Обычный 9 6" xfId="61"/>
    <cellStyle name="Обычный 9 7" xfId="62"/>
    <cellStyle name="Обычный 9 8" xfId="63"/>
    <cellStyle name="Обычный 9 9" xfId="64"/>
    <cellStyle name="Примечание 10" xfId="65"/>
    <cellStyle name="Примечание 10 10" xfId="66"/>
    <cellStyle name="Примечание 10 2" xfId="67"/>
    <cellStyle name="Примечание 10 3" xfId="68"/>
    <cellStyle name="Примечание 10 4" xfId="69"/>
    <cellStyle name="Примечание 10 5" xfId="70"/>
    <cellStyle name="Примечание 10 6" xfId="71"/>
    <cellStyle name="Примечание 10 7" xfId="72"/>
    <cellStyle name="Примечание 10 8" xfId="73"/>
    <cellStyle name="Примечание 10 9" xfId="74"/>
    <cellStyle name="Примечание 2" xfId="75"/>
    <cellStyle name="Примечание 2 10" xfId="76"/>
    <cellStyle name="Примечание 2 2" xfId="77"/>
    <cellStyle name="Примечание 2 3" xfId="78"/>
    <cellStyle name="Примечание 2 4" xfId="79"/>
    <cellStyle name="Примечание 2 5" xfId="80"/>
    <cellStyle name="Примечание 2 6" xfId="81"/>
    <cellStyle name="Примечание 2 7" xfId="82"/>
    <cellStyle name="Примечание 2 8" xfId="83"/>
    <cellStyle name="Примечание 2 9" xfId="84"/>
    <cellStyle name="Примечание 3" xfId="85"/>
    <cellStyle name="Примечание 3 10" xfId="86"/>
    <cellStyle name="Примечание 3 2" xfId="87"/>
    <cellStyle name="Примечание 3 3" xfId="88"/>
    <cellStyle name="Примечание 3 4" xfId="89"/>
    <cellStyle name="Примечание 3 5" xfId="90"/>
    <cellStyle name="Примечание 3 6" xfId="91"/>
    <cellStyle name="Примечание 3 7" xfId="92"/>
    <cellStyle name="Примечание 3 8" xfId="93"/>
    <cellStyle name="Примечание 3 9" xfId="94"/>
    <cellStyle name="Примечание 4" xfId="95"/>
    <cellStyle name="Примечание 4 10" xfId="96"/>
    <cellStyle name="Примечание 4 2" xfId="97"/>
    <cellStyle name="Примечание 4 3" xfId="98"/>
    <cellStyle name="Примечание 4 4" xfId="99"/>
    <cellStyle name="Примечание 4 5" xfId="100"/>
    <cellStyle name="Примечание 4 6" xfId="101"/>
    <cellStyle name="Примечание 4 7" xfId="102"/>
    <cellStyle name="Примечание 4 8" xfId="103"/>
    <cellStyle name="Примечание 4 9" xfId="104"/>
    <cellStyle name="Примечание 5" xfId="105"/>
    <cellStyle name="Примечание 5 10" xfId="106"/>
    <cellStyle name="Примечание 5 2" xfId="107"/>
    <cellStyle name="Примечание 5 3" xfId="108"/>
    <cellStyle name="Примечание 5 4" xfId="109"/>
    <cellStyle name="Примечание 5 5" xfId="110"/>
    <cellStyle name="Примечание 5 6" xfId="111"/>
    <cellStyle name="Примечание 5 7" xfId="112"/>
    <cellStyle name="Примечание 5 8" xfId="113"/>
    <cellStyle name="Примечание 5 9" xfId="114"/>
    <cellStyle name="Примечание 6" xfId="115"/>
    <cellStyle name="Примечание 6 10" xfId="116"/>
    <cellStyle name="Примечание 6 2" xfId="117"/>
    <cellStyle name="Примечание 6 3" xfId="118"/>
    <cellStyle name="Примечание 6 4" xfId="119"/>
    <cellStyle name="Примечание 6 5" xfId="120"/>
    <cellStyle name="Примечание 6 6" xfId="121"/>
    <cellStyle name="Примечание 6 7" xfId="122"/>
    <cellStyle name="Примечание 6 8" xfId="123"/>
    <cellStyle name="Примечание 6 9" xfId="124"/>
    <cellStyle name="Примечание 7" xfId="125"/>
    <cellStyle name="Примечание 7 10" xfId="126"/>
    <cellStyle name="Примечание 7 2" xfId="127"/>
    <cellStyle name="Примечание 7 3" xfId="128"/>
    <cellStyle name="Примечание 7 4" xfId="129"/>
    <cellStyle name="Примечание 7 5" xfId="130"/>
    <cellStyle name="Примечание 7 6" xfId="131"/>
    <cellStyle name="Примечание 7 7" xfId="132"/>
    <cellStyle name="Примечание 7 8" xfId="133"/>
    <cellStyle name="Примечание 7 9" xfId="134"/>
    <cellStyle name="Примечание 8" xfId="135"/>
    <cellStyle name="Примечание 8 10" xfId="136"/>
    <cellStyle name="Примечание 8 2" xfId="137"/>
    <cellStyle name="Примечание 8 3" xfId="138"/>
    <cellStyle name="Примечание 8 4" xfId="139"/>
    <cellStyle name="Примечание 8 5" xfId="140"/>
    <cellStyle name="Примечание 8 6" xfId="141"/>
    <cellStyle name="Примечание 8 7" xfId="142"/>
    <cellStyle name="Примечание 8 8" xfId="143"/>
    <cellStyle name="Примечание 8 9" xfId="144"/>
    <cellStyle name="Примечание 9" xfId="145"/>
    <cellStyle name="Примечание 9 10" xfId="146"/>
    <cellStyle name="Примечание 9 2" xfId="147"/>
    <cellStyle name="Примечание 9 3" xfId="148"/>
    <cellStyle name="Примечание 9 4" xfId="149"/>
    <cellStyle name="Примечание 9 5" xfId="150"/>
    <cellStyle name="Примечание 9 6" xfId="151"/>
    <cellStyle name="Примечание 9 7" xfId="152"/>
    <cellStyle name="Примечание 9 8" xfId="153"/>
    <cellStyle name="Примечание 9 9" xfId="1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91;&#1073;&#1072;&#1088;&#1077;&#1085;&#1082;&#1086;\&#1056;&#1069;&#1050;\&#1058;&#1072;&#1088;&#1080;&#1092;%20&#1085;&#1072;%202022%20&#1075;&#1086;&#1076;\!&#1056;&#1069;&#1050;%20&#1085;&#1072;%202021%20&#1089;&#1090;&#1086;&#1088;&#1086;&#1085;&#1085;&#1080;&#1077;%20&#1086;&#1088;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нтарии к заполнению"/>
      <sheetName val="поступление ЭЭ"/>
      <sheetName val="отпуск стор."/>
      <sheetName val="П1.6 - баз"/>
      <sheetName val="П1.6 - ожид"/>
      <sheetName val="П1.6 - регул"/>
      <sheetName val="П1.4 баланс ЭЭ"/>
      <sheetName val="П1.5 баланс мощн."/>
      <sheetName val="П1.3 Потери"/>
      <sheetName val="Тех.расход"/>
    </sheetNames>
    <sheetDataSet>
      <sheetData sheetId="0"/>
      <sheetData sheetId="1"/>
      <sheetData sheetId="2"/>
      <sheetData sheetId="3">
        <row r="11">
          <cell r="F11">
            <v>6.1829999999999998</v>
          </cell>
          <cell r="G11">
            <v>24.731000000000002</v>
          </cell>
          <cell r="K11">
            <v>1.27</v>
          </cell>
          <cell r="L11">
            <v>5.0819999999999999</v>
          </cell>
        </row>
        <row r="12">
          <cell r="F12">
            <v>27.131</v>
          </cell>
          <cell r="K12">
            <v>4.5999999999999996</v>
          </cell>
        </row>
        <row r="13">
          <cell r="D13">
            <v>7.9020000000000001</v>
          </cell>
        </row>
        <row r="14">
          <cell r="F14">
            <v>1.272</v>
          </cell>
        </row>
        <row r="57">
          <cell r="D57">
            <v>22.262</v>
          </cell>
          <cell r="F57">
            <v>10.712</v>
          </cell>
          <cell r="G57">
            <v>8.8999999999999996E-2</v>
          </cell>
          <cell r="I57">
            <v>1.22</v>
          </cell>
          <cell r="J57">
            <v>0</v>
          </cell>
          <cell r="K57">
            <v>6.3729999999999984</v>
          </cell>
          <cell r="L57">
            <v>0.1</v>
          </cell>
        </row>
        <row r="58">
          <cell r="M58">
            <v>5212.99822294148</v>
          </cell>
        </row>
      </sheetData>
      <sheetData sheetId="4">
        <row r="11">
          <cell r="K11">
            <v>1.6519999999999999</v>
          </cell>
          <cell r="L11">
            <v>6.6059999999999999</v>
          </cell>
        </row>
        <row r="12">
          <cell r="F12">
            <v>29.481999999999999</v>
          </cell>
          <cell r="K12">
            <v>4.9649999999999999</v>
          </cell>
        </row>
        <row r="13">
          <cell r="D13">
            <v>7.9020000000000001</v>
          </cell>
        </row>
        <row r="14">
          <cell r="F14">
            <v>1.542</v>
          </cell>
        </row>
        <row r="57">
          <cell r="D57">
            <v>22.553999999999998</v>
          </cell>
          <cell r="F57">
            <v>10.712</v>
          </cell>
          <cell r="G57">
            <v>8.8999999999999996E-2</v>
          </cell>
          <cell r="I57">
            <v>3.2907692307692313</v>
          </cell>
          <cell r="J57">
            <v>0</v>
          </cell>
          <cell r="K57">
            <v>6.0105256410256409</v>
          </cell>
          <cell r="L57">
            <v>0.1</v>
          </cell>
        </row>
        <row r="58">
          <cell r="M58">
            <v>5097.1787853176511</v>
          </cell>
        </row>
      </sheetData>
      <sheetData sheetId="5">
        <row r="11">
          <cell r="F11">
            <v>7.4009999999999998</v>
          </cell>
          <cell r="G11">
            <v>29.603000000000002</v>
          </cell>
          <cell r="K11">
            <v>1.6519999999999999</v>
          </cell>
          <cell r="L11">
            <v>6.6059999999999999</v>
          </cell>
        </row>
        <row r="12">
          <cell r="F12">
            <v>27.131</v>
          </cell>
          <cell r="K12">
            <v>4.9649999999999999</v>
          </cell>
        </row>
        <row r="14">
          <cell r="F14">
            <v>1.272</v>
          </cell>
        </row>
        <row r="56">
          <cell r="D56">
            <v>22.262</v>
          </cell>
          <cell r="F56">
            <v>10.703000000000001</v>
          </cell>
          <cell r="G56">
            <v>8.8999999999999996E-2</v>
          </cell>
          <cell r="I56">
            <v>3.2907692307692313</v>
          </cell>
          <cell r="J56">
            <v>0</v>
          </cell>
          <cell r="K56">
            <v>6.005525641025641</v>
          </cell>
          <cell r="L56">
            <v>0.1</v>
          </cell>
        </row>
        <row r="57">
          <cell r="M57">
            <v>4450.425183840247</v>
          </cell>
        </row>
      </sheetData>
      <sheetData sheetId="6">
        <row r="8">
          <cell r="E8">
            <v>108.41928863999999</v>
          </cell>
          <cell r="F8">
            <v>32.608188920000003</v>
          </cell>
          <cell r="G8">
            <v>0</v>
          </cell>
          <cell r="H8">
            <v>48.970784649999992</v>
          </cell>
          <cell r="I8">
            <v>26.840315069999999</v>
          </cell>
          <cell r="J8">
            <v>118.15405502999999</v>
          </cell>
          <cell r="K8">
            <v>32.923849679999996</v>
          </cell>
          <cell r="L8">
            <v>0</v>
          </cell>
          <cell r="M8">
            <v>53.121309480000001</v>
          </cell>
          <cell r="N8">
            <v>32.108895869999998</v>
          </cell>
          <cell r="O8">
            <v>114.99528537</v>
          </cell>
          <cell r="P8">
            <v>32.608188920000003</v>
          </cell>
          <cell r="Q8">
            <v>0</v>
          </cell>
          <cell r="R8">
            <v>50.278200580000004</v>
          </cell>
          <cell r="S8">
            <v>32.108895869999998</v>
          </cell>
        </row>
        <row r="15">
          <cell r="F15">
            <v>2.4441889200000002</v>
          </cell>
          <cell r="G15">
            <v>0</v>
          </cell>
          <cell r="H15">
            <v>3.6727846499999997</v>
          </cell>
          <cell r="I15">
            <v>2.0203150700000001</v>
          </cell>
          <cell r="K15">
            <v>2.46784968</v>
          </cell>
          <cell r="L15">
            <v>0</v>
          </cell>
          <cell r="M15">
            <v>3.9843094800000003</v>
          </cell>
          <cell r="N15">
            <v>2.4168958700000003</v>
          </cell>
          <cell r="P15">
            <v>2.4441889200000002</v>
          </cell>
          <cell r="Q15">
            <v>0</v>
          </cell>
          <cell r="R15">
            <v>3.7712005800000004</v>
          </cell>
          <cell r="S15">
            <v>2.4168958700000003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37"/>
  <sheetViews>
    <sheetView workbookViewId="0">
      <selection activeCell="P20" sqref="P20"/>
    </sheetView>
  </sheetViews>
  <sheetFormatPr defaultRowHeight="12.75"/>
  <cols>
    <col min="1" max="1" width="4.28515625" style="1" customWidth="1"/>
    <col min="2" max="3" width="9.140625" style="1"/>
    <col min="4" max="4" width="5" style="1" customWidth="1"/>
    <col min="5" max="6" width="7.42578125" style="1" customWidth="1"/>
    <col min="7" max="7" width="7" style="1" customWidth="1"/>
    <col min="8" max="8" width="6.85546875" style="1" customWidth="1"/>
    <col min="9" max="9" width="8" style="1" customWidth="1"/>
    <col min="10" max="10" width="7.42578125" style="1" customWidth="1"/>
    <col min="11" max="11" width="7.28515625" style="1" customWidth="1"/>
    <col min="12" max="12" width="6" style="1" customWidth="1"/>
    <col min="13" max="13" width="6.42578125" style="1" customWidth="1"/>
    <col min="14" max="14" width="7.28515625" style="1" customWidth="1"/>
    <col min="15" max="15" width="7.5703125" style="1" customWidth="1"/>
    <col min="16" max="16" width="7.42578125" style="1" customWidth="1"/>
    <col min="17" max="17" width="6" style="1" customWidth="1"/>
    <col min="18" max="18" width="6.42578125" style="1" customWidth="1"/>
    <col min="19" max="19" width="7.5703125" style="1" customWidth="1"/>
    <col min="20" max="16384" width="9.140625" style="1"/>
  </cols>
  <sheetData>
    <row r="1" spans="1:2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1" ht="13.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1" ht="3.75" customHeight="1">
      <c r="B3" s="2"/>
      <c r="C3" s="2"/>
      <c r="O3" s="3"/>
      <c r="P3" s="3"/>
    </row>
    <row r="4" spans="1:21" ht="12" customHeight="1">
      <c r="A4" s="3"/>
      <c r="B4" s="2"/>
      <c r="C4" s="2"/>
      <c r="L4" s="110" t="s">
        <v>2</v>
      </c>
      <c r="M4" s="110"/>
      <c r="N4" s="110"/>
      <c r="O4" s="3"/>
      <c r="P4" s="3"/>
    </row>
    <row r="5" spans="1:21" ht="12.75" customHeight="1" thickBot="1">
      <c r="A5" s="3"/>
      <c r="B5" s="2"/>
      <c r="C5" s="2"/>
      <c r="O5" s="3"/>
      <c r="P5" s="3"/>
    </row>
    <row r="6" spans="1:21" ht="13.5" thickBot="1">
      <c r="A6" s="19" t="s">
        <v>3</v>
      </c>
      <c r="B6" s="111" t="s">
        <v>4</v>
      </c>
      <c r="C6" s="112"/>
      <c r="D6" s="113"/>
      <c r="E6" s="114" t="s">
        <v>5</v>
      </c>
      <c r="F6" s="115"/>
      <c r="G6" s="115"/>
      <c r="H6" s="115"/>
      <c r="I6" s="116"/>
      <c r="J6" s="114" t="s">
        <v>6</v>
      </c>
      <c r="K6" s="115"/>
      <c r="L6" s="115"/>
      <c r="M6" s="115"/>
      <c r="N6" s="116"/>
      <c r="O6" s="114" t="s">
        <v>7</v>
      </c>
      <c r="P6" s="115"/>
      <c r="Q6" s="115"/>
      <c r="R6" s="115"/>
      <c r="S6" s="116"/>
    </row>
    <row r="7" spans="1:21" ht="13.5" thickBot="1">
      <c r="A7" s="20"/>
      <c r="B7" s="21"/>
      <c r="C7" s="22"/>
      <c r="D7" s="23"/>
      <c r="E7" s="24" t="s">
        <v>8</v>
      </c>
      <c r="F7" s="25" t="s">
        <v>9</v>
      </c>
      <c r="G7" s="24" t="s">
        <v>10</v>
      </c>
      <c r="H7" s="25" t="s">
        <v>11</v>
      </c>
      <c r="I7" s="26" t="s">
        <v>12</v>
      </c>
      <c r="J7" s="27" t="s">
        <v>8</v>
      </c>
      <c r="K7" s="28" t="s">
        <v>9</v>
      </c>
      <c r="L7" s="27" t="s">
        <v>10</v>
      </c>
      <c r="M7" s="28" t="s">
        <v>11</v>
      </c>
      <c r="N7" s="29" t="s">
        <v>12</v>
      </c>
      <c r="O7" s="27" t="s">
        <v>8</v>
      </c>
      <c r="P7" s="28" t="s">
        <v>9</v>
      </c>
      <c r="Q7" s="27" t="s">
        <v>10</v>
      </c>
      <c r="R7" s="28" t="s">
        <v>11</v>
      </c>
      <c r="S7" s="29" t="s">
        <v>12</v>
      </c>
    </row>
    <row r="8" spans="1:21" ht="30" customHeight="1">
      <c r="A8" s="30">
        <v>1</v>
      </c>
      <c r="B8" s="105" t="s">
        <v>13</v>
      </c>
      <c r="C8" s="105"/>
      <c r="D8" s="106"/>
      <c r="E8" s="31">
        <f>SUM(F8:I8)</f>
        <v>108.41928863999999</v>
      </c>
      <c r="F8" s="32">
        <f>F13+F14</f>
        <v>32.608188920000003</v>
      </c>
      <c r="G8" s="32">
        <f>G13+G14</f>
        <v>0</v>
      </c>
      <c r="H8" s="32">
        <f>H13+H14</f>
        <v>48.970784649999992</v>
      </c>
      <c r="I8" s="33">
        <f>I13+I14</f>
        <v>26.840315069999999</v>
      </c>
      <c r="J8" s="31">
        <f>SUM(K8:N8)</f>
        <v>118.15405502999999</v>
      </c>
      <c r="K8" s="32">
        <f>K13+K14</f>
        <v>32.923849679999996</v>
      </c>
      <c r="L8" s="32">
        <f>L13+L14</f>
        <v>0</v>
      </c>
      <c r="M8" s="32">
        <f>M13+M14</f>
        <v>53.121309480000001</v>
      </c>
      <c r="N8" s="33">
        <f>N13+N14</f>
        <v>32.108895869999998</v>
      </c>
      <c r="O8" s="31">
        <f>SUM(P8:S8)</f>
        <v>114.99528537</v>
      </c>
      <c r="P8" s="32">
        <f>P13+P14</f>
        <v>32.608188920000003</v>
      </c>
      <c r="Q8" s="32">
        <f>Q13+Q14</f>
        <v>0</v>
      </c>
      <c r="R8" s="32">
        <f>R13+R14</f>
        <v>50.278200580000004</v>
      </c>
      <c r="S8" s="33">
        <f>S13+S14</f>
        <v>32.108895869999998</v>
      </c>
      <c r="U8" s="10"/>
    </row>
    <row r="9" spans="1:21" ht="26.25" customHeight="1">
      <c r="A9" s="34" t="s">
        <v>14</v>
      </c>
      <c r="B9" s="107" t="s">
        <v>15</v>
      </c>
      <c r="C9" s="107"/>
      <c r="D9" s="108"/>
      <c r="E9" s="35">
        <f t="shared" ref="E9:E15" si="0">SUM(F9:I9)</f>
        <v>0</v>
      </c>
      <c r="F9" s="36">
        <f>SUM(F10:F12)</f>
        <v>0</v>
      </c>
      <c r="G9" s="36">
        <f>SUM(G10:G12)</f>
        <v>0</v>
      </c>
      <c r="H9" s="36">
        <f>SUM(H10:H12)</f>
        <v>0</v>
      </c>
      <c r="I9" s="37">
        <f>SUM(I10:I12)</f>
        <v>0</v>
      </c>
      <c r="J9" s="35">
        <f t="shared" ref="J9:J14" si="1">SUM(K9:N9)</f>
        <v>0</v>
      </c>
      <c r="K9" s="36">
        <f>SUM(K10:K12)</f>
        <v>0</v>
      </c>
      <c r="L9" s="36">
        <f>SUM(L10:L12)</f>
        <v>0</v>
      </c>
      <c r="M9" s="36">
        <v>0</v>
      </c>
      <c r="N9" s="37">
        <v>0</v>
      </c>
      <c r="O9" s="35">
        <f t="shared" ref="O9:O14" si="2">SUM(P9:S9)</f>
        <v>0</v>
      </c>
      <c r="P9" s="36">
        <f>SUM(P10:P12)</f>
        <v>0</v>
      </c>
      <c r="Q9" s="36">
        <f>SUM(Q10:Q12)</f>
        <v>0</v>
      </c>
      <c r="R9" s="36">
        <v>0</v>
      </c>
      <c r="S9" s="37">
        <v>0</v>
      </c>
    </row>
    <row r="10" spans="1:21">
      <c r="A10" s="38" t="s">
        <v>14</v>
      </c>
      <c r="B10" s="81" t="s">
        <v>9</v>
      </c>
      <c r="C10" s="81"/>
      <c r="D10" s="82"/>
      <c r="E10" s="39">
        <f t="shared" si="0"/>
        <v>0</v>
      </c>
      <c r="F10" s="40"/>
      <c r="G10" s="36"/>
      <c r="H10" s="36"/>
      <c r="I10" s="37"/>
      <c r="J10" s="39">
        <f t="shared" si="1"/>
        <v>0</v>
      </c>
      <c r="K10" s="40"/>
      <c r="L10" s="36"/>
      <c r="M10" s="36"/>
      <c r="N10" s="37"/>
      <c r="O10" s="39">
        <f t="shared" si="2"/>
        <v>0</v>
      </c>
      <c r="P10" s="40"/>
      <c r="Q10" s="36"/>
      <c r="R10" s="36"/>
      <c r="S10" s="37"/>
    </row>
    <row r="11" spans="1:21" ht="15">
      <c r="A11" s="41" t="s">
        <v>14</v>
      </c>
      <c r="B11" s="92" t="s">
        <v>10</v>
      </c>
      <c r="C11" s="92"/>
      <c r="D11" s="93"/>
      <c r="E11" s="39">
        <f t="shared" si="0"/>
        <v>0</v>
      </c>
      <c r="F11" s="36"/>
      <c r="G11" s="36"/>
      <c r="H11" s="36"/>
      <c r="I11" s="37"/>
      <c r="J11" s="39">
        <f t="shared" si="1"/>
        <v>0</v>
      </c>
      <c r="K11" s="36"/>
      <c r="L11" s="36"/>
      <c r="M11" s="36"/>
      <c r="N11" s="37"/>
      <c r="O11" s="39">
        <f t="shared" si="2"/>
        <v>0</v>
      </c>
      <c r="P11" s="36"/>
      <c r="Q11" s="36"/>
      <c r="R11" s="36"/>
      <c r="S11" s="37"/>
    </row>
    <row r="12" spans="1:21">
      <c r="A12" s="38" t="s">
        <v>14</v>
      </c>
      <c r="B12" s="81" t="s">
        <v>11</v>
      </c>
      <c r="C12" s="81"/>
      <c r="D12" s="82"/>
      <c r="E12" s="39">
        <f t="shared" si="0"/>
        <v>0</v>
      </c>
      <c r="F12" s="36"/>
      <c r="G12" s="36"/>
      <c r="H12" s="36"/>
      <c r="I12" s="37"/>
      <c r="J12" s="39">
        <f t="shared" si="1"/>
        <v>0</v>
      </c>
      <c r="K12" s="36"/>
      <c r="L12" s="36"/>
      <c r="M12" s="36"/>
      <c r="N12" s="37"/>
      <c r="O12" s="39">
        <f t="shared" si="2"/>
        <v>0</v>
      </c>
      <c r="P12" s="36"/>
      <c r="Q12" s="36"/>
      <c r="R12" s="36"/>
      <c r="S12" s="37"/>
    </row>
    <row r="13" spans="1:21">
      <c r="A13" s="34" t="s">
        <v>16</v>
      </c>
      <c r="B13" s="88" t="s">
        <v>17</v>
      </c>
      <c r="C13" s="88"/>
      <c r="D13" s="89"/>
      <c r="E13" s="39">
        <f>SUM(F13:I13)</f>
        <v>108.41928863999999</v>
      </c>
      <c r="F13" s="36">
        <f>+F18+F17+F15</f>
        <v>32.608188920000003</v>
      </c>
      <c r="G13" s="36">
        <f t="shared" ref="G13:I13" si="3">+G18+G17+G15</f>
        <v>0</v>
      </c>
      <c r="H13" s="36">
        <f t="shared" si="3"/>
        <v>48.970784649999992</v>
      </c>
      <c r="I13" s="36">
        <f t="shared" si="3"/>
        <v>26.840315069999999</v>
      </c>
      <c r="J13" s="39">
        <f t="shared" si="1"/>
        <v>118.15405502999999</v>
      </c>
      <c r="K13" s="36">
        <f>+K18+K17+K15</f>
        <v>32.923849679999996</v>
      </c>
      <c r="L13" s="36">
        <f t="shared" ref="L13:N13" si="4">+L18+L17+L15</f>
        <v>0</v>
      </c>
      <c r="M13" s="36">
        <f t="shared" si="4"/>
        <v>53.121309480000001</v>
      </c>
      <c r="N13" s="36">
        <f t="shared" si="4"/>
        <v>32.108895869999998</v>
      </c>
      <c r="O13" s="39">
        <f t="shared" si="2"/>
        <v>114.99528537</v>
      </c>
      <c r="P13" s="36">
        <f>+P18+P17+P15</f>
        <v>32.608188920000003</v>
      </c>
      <c r="Q13" s="36">
        <f t="shared" ref="Q13:S13" si="5">+Q18+Q17+Q15</f>
        <v>0</v>
      </c>
      <c r="R13" s="36">
        <f t="shared" si="5"/>
        <v>50.278200580000004</v>
      </c>
      <c r="S13" s="36">
        <f t="shared" si="5"/>
        <v>32.108895869999998</v>
      </c>
    </row>
    <row r="14" spans="1:21" ht="13.5" thickBot="1">
      <c r="A14" s="42" t="s">
        <v>18</v>
      </c>
      <c r="B14" s="43" t="s">
        <v>19</v>
      </c>
      <c r="C14" s="44"/>
      <c r="D14" s="45"/>
      <c r="E14" s="46">
        <f t="shared" si="0"/>
        <v>0</v>
      </c>
      <c r="F14" s="47"/>
      <c r="G14" s="48"/>
      <c r="H14" s="47"/>
      <c r="I14" s="49"/>
      <c r="J14" s="46">
        <f t="shared" si="1"/>
        <v>0</v>
      </c>
      <c r="K14" s="47"/>
      <c r="L14" s="48"/>
      <c r="M14" s="47"/>
      <c r="N14" s="49"/>
      <c r="O14" s="46">
        <f t="shared" si="2"/>
        <v>0</v>
      </c>
      <c r="P14" s="47"/>
      <c r="Q14" s="48"/>
      <c r="R14" s="47"/>
      <c r="S14" s="49"/>
    </row>
    <row r="15" spans="1:21" ht="13.5" thickBot="1">
      <c r="A15" s="50">
        <v>2</v>
      </c>
      <c r="B15" s="94" t="s">
        <v>20</v>
      </c>
      <c r="C15" s="94"/>
      <c r="D15" s="95"/>
      <c r="E15" s="46">
        <f t="shared" si="0"/>
        <v>8.1372886399999995</v>
      </c>
      <c r="F15" s="51">
        <f>F18*8.103/100+F17*8.14/100</f>
        <v>2.4441889200000002</v>
      </c>
      <c r="G15" s="51">
        <f>G18*8.103/100+G17*8.14/100</f>
        <v>0</v>
      </c>
      <c r="H15" s="51">
        <f>H18*8.103/100+H17*8.14/100</f>
        <v>3.6727846499999997</v>
      </c>
      <c r="I15" s="51">
        <f t="shared" ref="I15" si="6">I18*8.103/100+I17*8.14/100</f>
        <v>2.0203150700000001</v>
      </c>
      <c r="J15" s="52">
        <f>SUM(K15:N15)</f>
        <v>8.8690550300000019</v>
      </c>
      <c r="K15" s="53">
        <f>K18*8.103/100+K17*8.14/100</f>
        <v>2.46784968</v>
      </c>
      <c r="L15" s="53">
        <f t="shared" ref="L15:N15" si="7">L18*8.103/100+L17*8.14/100</f>
        <v>0</v>
      </c>
      <c r="M15" s="53">
        <f t="shared" si="7"/>
        <v>3.9843094800000003</v>
      </c>
      <c r="N15" s="53">
        <f t="shared" si="7"/>
        <v>2.4168958700000003</v>
      </c>
      <c r="O15" s="52">
        <f>SUM(P15:S15)</f>
        <v>8.6322853700000017</v>
      </c>
      <c r="P15" s="53">
        <f>P18*8.103/100+P17*8.14/100</f>
        <v>2.4441889200000002</v>
      </c>
      <c r="Q15" s="53">
        <f t="shared" ref="Q15:S15" si="8">Q18*8.103/100+Q17*8.14/100</f>
        <v>0</v>
      </c>
      <c r="R15" s="53">
        <f t="shared" si="8"/>
        <v>3.7712005800000004</v>
      </c>
      <c r="S15" s="53">
        <f t="shared" si="8"/>
        <v>2.4168958700000003</v>
      </c>
    </row>
    <row r="16" spans="1:21" ht="13.5" thickBot="1">
      <c r="A16" s="54"/>
      <c r="B16" s="96" t="s">
        <v>21</v>
      </c>
      <c r="C16" s="96"/>
      <c r="D16" s="97"/>
      <c r="E16" s="55">
        <f>+E15/(E17+E18)*100</f>
        <v>8.1144060150375932</v>
      </c>
      <c r="F16" s="55">
        <f>+F15/(F17+F18)*100</f>
        <v>8.1029999999999998</v>
      </c>
      <c r="G16" s="55">
        <v>0</v>
      </c>
      <c r="H16" s="55">
        <f t="shared" ref="H16:I16" si="9">+H15/(H17+H18)*100</f>
        <v>8.1080503554240799</v>
      </c>
      <c r="I16" s="55">
        <f t="shared" si="9"/>
        <v>8.1398673247381144</v>
      </c>
      <c r="J16" s="56">
        <v>8.14</v>
      </c>
      <c r="K16" s="55">
        <f>+K15/(K17+K18)*100</f>
        <v>8.1029999999999998</v>
      </c>
      <c r="L16" s="55">
        <v>0</v>
      </c>
      <c r="M16" s="55">
        <f t="shared" ref="M16:N16" si="10">+M15/(M17+M18)*100</f>
        <v>8.1085729287502293</v>
      </c>
      <c r="N16" s="55">
        <f t="shared" si="10"/>
        <v>8.1398890947056444</v>
      </c>
      <c r="O16" s="56">
        <v>8.14</v>
      </c>
      <c r="P16" s="55">
        <f>+P15/(P17+P18)*100</f>
        <v>8.1029999999999998</v>
      </c>
      <c r="Q16" s="55">
        <v>0</v>
      </c>
      <c r="R16" s="55">
        <f t="shared" ref="R16:S16" si="11">+R15/(R17+R18)*100</f>
        <v>8.1088880813640962</v>
      </c>
      <c r="S16" s="55">
        <f t="shared" si="11"/>
        <v>8.1398890947056444</v>
      </c>
    </row>
    <row r="17" spans="1:21" ht="42" customHeight="1" thickBot="1">
      <c r="A17" s="57">
        <v>3</v>
      </c>
      <c r="B17" s="98" t="s">
        <v>22</v>
      </c>
      <c r="C17" s="99"/>
      <c r="D17" s="100"/>
      <c r="E17" s="58">
        <f>SUM(F17:I17)</f>
        <v>30.914000000000001</v>
      </c>
      <c r="F17" s="59"/>
      <c r="G17" s="59"/>
      <c r="H17" s="59">
        <f>'[1]П1.6 - баз'!F11</f>
        <v>6.1829999999999998</v>
      </c>
      <c r="I17" s="60">
        <f>'[1]П1.6 - баз'!G11</f>
        <v>24.731000000000002</v>
      </c>
      <c r="J17" s="58">
        <f>SUM(K17:N17)</f>
        <v>37.004000000000005</v>
      </c>
      <c r="K17" s="59"/>
      <c r="L17" s="59"/>
      <c r="M17" s="59">
        <f>'[1]П1.6 - регул'!F11</f>
        <v>7.4009999999999998</v>
      </c>
      <c r="N17" s="60">
        <f>'[1]П1.6 - регул'!G11</f>
        <v>29.603000000000002</v>
      </c>
      <c r="O17" s="58">
        <f>SUM(P17:S17)</f>
        <v>37.004000000000005</v>
      </c>
      <c r="P17" s="59"/>
      <c r="Q17" s="59"/>
      <c r="R17" s="59">
        <f>'[1]П1.6 - регул'!F11</f>
        <v>7.4009999999999998</v>
      </c>
      <c r="S17" s="60">
        <f>'[1]П1.6 - регул'!G11</f>
        <v>29.603000000000002</v>
      </c>
      <c r="T17" s="4"/>
    </row>
    <row r="18" spans="1:21" ht="24.75" customHeight="1">
      <c r="A18" s="50">
        <v>4</v>
      </c>
      <c r="B18" s="101" t="s">
        <v>23</v>
      </c>
      <c r="C18" s="101"/>
      <c r="D18" s="102"/>
      <c r="E18" s="61">
        <f>E19+E24</f>
        <v>69.367999999999995</v>
      </c>
      <c r="F18" s="51">
        <f>F19+F24</f>
        <v>30.164000000000001</v>
      </c>
      <c r="G18" s="51">
        <f t="shared" ref="G18:S18" si="12">G19+G24</f>
        <v>0</v>
      </c>
      <c r="H18" s="51">
        <f>H19+H24</f>
        <v>39.114999999999995</v>
      </c>
      <c r="I18" s="62">
        <f>I19+I24</f>
        <v>8.8999999999999996E-2</v>
      </c>
      <c r="J18" s="61">
        <f t="shared" si="12"/>
        <v>72.281000000000006</v>
      </c>
      <c r="K18" s="51">
        <f t="shared" si="12"/>
        <v>30.456</v>
      </c>
      <c r="L18" s="51">
        <f t="shared" si="12"/>
        <v>0</v>
      </c>
      <c r="M18" s="51">
        <f t="shared" si="12"/>
        <v>41.736000000000004</v>
      </c>
      <c r="N18" s="62">
        <f t="shared" si="12"/>
        <v>8.8999999999999996E-2</v>
      </c>
      <c r="O18" s="61">
        <f t="shared" si="12"/>
        <v>69.359000000000009</v>
      </c>
      <c r="P18" s="51">
        <f t="shared" si="12"/>
        <v>30.164000000000001</v>
      </c>
      <c r="Q18" s="51">
        <f t="shared" si="12"/>
        <v>0</v>
      </c>
      <c r="R18" s="51">
        <f t="shared" si="12"/>
        <v>39.106000000000002</v>
      </c>
      <c r="S18" s="62">
        <f t="shared" si="12"/>
        <v>8.8999999999999996E-2</v>
      </c>
      <c r="T18" s="5"/>
      <c r="U18" s="5"/>
    </row>
    <row r="19" spans="1:21" ht="41.25" customHeight="1">
      <c r="A19" s="38" t="s">
        <v>24</v>
      </c>
      <c r="B19" s="103" t="s">
        <v>25</v>
      </c>
      <c r="C19" s="103"/>
      <c r="D19" s="104"/>
      <c r="E19" s="63">
        <f>SUM(F19:I19)</f>
        <v>33.063000000000002</v>
      </c>
      <c r="F19" s="64">
        <f>SUM(F20:F23)</f>
        <v>22.262</v>
      </c>
      <c r="G19" s="64">
        <f>SUM(G20:G23)</f>
        <v>0</v>
      </c>
      <c r="H19" s="64">
        <f>SUM(H20:H23)</f>
        <v>10.712</v>
      </c>
      <c r="I19" s="65">
        <f>SUM(I20:I23)</f>
        <v>8.8999999999999996E-2</v>
      </c>
      <c r="J19" s="63">
        <f>SUM(K19:N19)</f>
        <v>33.354999999999997</v>
      </c>
      <c r="K19" s="64">
        <f>SUM(K20:K23)</f>
        <v>22.553999999999998</v>
      </c>
      <c r="L19" s="64">
        <f>SUM(L20:L23)</f>
        <v>0</v>
      </c>
      <c r="M19" s="64">
        <f>SUM(M20:M23)</f>
        <v>10.712</v>
      </c>
      <c r="N19" s="65">
        <f>SUM(N20:N23)</f>
        <v>8.8999999999999996E-2</v>
      </c>
      <c r="O19" s="63">
        <f t="shared" ref="O19:O27" si="13">SUM(P19:S19)</f>
        <v>33.054000000000002</v>
      </c>
      <c r="P19" s="64">
        <f>SUM(P20:P23)</f>
        <v>22.262</v>
      </c>
      <c r="Q19" s="64">
        <f>SUM(Q20:Q23)</f>
        <v>0</v>
      </c>
      <c r="R19" s="64">
        <f>SUM(R20:R23)</f>
        <v>10.703000000000001</v>
      </c>
      <c r="S19" s="65">
        <f>SUM(S20:S23)</f>
        <v>8.8999999999999996E-2</v>
      </c>
    </row>
    <row r="20" spans="1:21">
      <c r="A20" s="34" t="s">
        <v>24</v>
      </c>
      <c r="B20" s="88" t="s">
        <v>9</v>
      </c>
      <c r="C20" s="88"/>
      <c r="D20" s="89"/>
      <c r="E20" s="35">
        <f t="shared" ref="E20:E27" si="14">SUM(F20:I20)</f>
        <v>22.262</v>
      </c>
      <c r="F20" s="66">
        <f>'[1]П1.6 - баз'!D57</f>
        <v>22.262</v>
      </c>
      <c r="G20" s="67"/>
      <c r="H20" s="68"/>
      <c r="I20" s="69"/>
      <c r="J20" s="35">
        <f t="shared" ref="J20:J27" si="15">SUM(K20:N20)</f>
        <v>22.553999999999998</v>
      </c>
      <c r="K20" s="66">
        <f>'[1]П1.6 - ожид'!D57</f>
        <v>22.553999999999998</v>
      </c>
      <c r="L20" s="67"/>
      <c r="M20" s="68"/>
      <c r="N20" s="69"/>
      <c r="O20" s="35">
        <f t="shared" si="13"/>
        <v>22.262</v>
      </c>
      <c r="P20" s="66">
        <f>'[1]П1.6 - регул'!D56</f>
        <v>22.262</v>
      </c>
      <c r="Q20" s="67"/>
      <c r="R20" s="68"/>
      <c r="S20" s="69"/>
    </row>
    <row r="21" spans="1:21" ht="15">
      <c r="A21" s="38" t="s">
        <v>24</v>
      </c>
      <c r="B21" s="86" t="s">
        <v>10</v>
      </c>
      <c r="C21" s="86"/>
      <c r="D21" s="87"/>
      <c r="E21" s="35">
        <f t="shared" si="14"/>
        <v>0</v>
      </c>
      <c r="F21" s="70"/>
      <c r="G21" s="71"/>
      <c r="H21" s="72"/>
      <c r="I21" s="73"/>
      <c r="J21" s="35">
        <f t="shared" si="15"/>
        <v>0</v>
      </c>
      <c r="K21" s="70"/>
      <c r="L21" s="71"/>
      <c r="M21" s="72"/>
      <c r="N21" s="73"/>
      <c r="O21" s="35">
        <f t="shared" si="13"/>
        <v>0</v>
      </c>
      <c r="P21" s="70"/>
      <c r="Q21" s="71"/>
      <c r="R21" s="72"/>
      <c r="S21" s="73"/>
    </row>
    <row r="22" spans="1:21">
      <c r="A22" s="41" t="s">
        <v>24</v>
      </c>
      <c r="B22" s="88" t="s">
        <v>11</v>
      </c>
      <c r="C22" s="88"/>
      <c r="D22" s="89"/>
      <c r="E22" s="35">
        <f t="shared" si="14"/>
        <v>10.712</v>
      </c>
      <c r="F22" s="66"/>
      <c r="G22" s="67"/>
      <c r="H22" s="68">
        <f>'[1]П1.6 - баз'!F57</f>
        <v>10.712</v>
      </c>
      <c r="I22" s="69"/>
      <c r="J22" s="35">
        <f t="shared" si="15"/>
        <v>10.712</v>
      </c>
      <c r="K22" s="66"/>
      <c r="L22" s="67"/>
      <c r="M22" s="68">
        <f>'[1]П1.6 - ожид'!F57</f>
        <v>10.712</v>
      </c>
      <c r="N22" s="69"/>
      <c r="O22" s="35">
        <f t="shared" si="13"/>
        <v>10.703000000000001</v>
      </c>
      <c r="P22" s="66"/>
      <c r="Q22" s="67"/>
      <c r="R22" s="68">
        <f>'[1]П1.6 - регул'!F56</f>
        <v>10.703000000000001</v>
      </c>
      <c r="S22" s="69"/>
    </row>
    <row r="23" spans="1:21">
      <c r="A23" s="38" t="s">
        <v>24</v>
      </c>
      <c r="B23" s="81" t="s">
        <v>12</v>
      </c>
      <c r="C23" s="81"/>
      <c r="D23" s="82"/>
      <c r="E23" s="35">
        <f t="shared" si="14"/>
        <v>8.8999999999999996E-2</v>
      </c>
      <c r="F23" s="70"/>
      <c r="G23" s="71"/>
      <c r="H23" s="72"/>
      <c r="I23" s="73">
        <f>'[1]П1.6 - баз'!G57</f>
        <v>8.8999999999999996E-2</v>
      </c>
      <c r="J23" s="35">
        <f>SUM(K23:N23)</f>
        <v>8.8999999999999996E-2</v>
      </c>
      <c r="K23" s="70"/>
      <c r="L23" s="71"/>
      <c r="M23" s="72"/>
      <c r="N23" s="73">
        <f>'[1]П1.6 - ожид'!G57</f>
        <v>8.8999999999999996E-2</v>
      </c>
      <c r="O23" s="35">
        <f t="shared" si="13"/>
        <v>8.8999999999999996E-2</v>
      </c>
      <c r="P23" s="70"/>
      <c r="Q23" s="71"/>
      <c r="R23" s="72"/>
      <c r="S23" s="73">
        <f>'[1]П1.6 - регул'!G56</f>
        <v>8.8999999999999996E-2</v>
      </c>
    </row>
    <row r="24" spans="1:21" ht="27" customHeight="1">
      <c r="A24" s="34" t="s">
        <v>26</v>
      </c>
      <c r="B24" s="90" t="s">
        <v>27</v>
      </c>
      <c r="C24" s="90"/>
      <c r="D24" s="91"/>
      <c r="E24" s="74">
        <f>SUM(F24:I24)</f>
        <v>36.305</v>
      </c>
      <c r="F24" s="68">
        <f>SUM(F25:F27)</f>
        <v>7.9020000000000001</v>
      </c>
      <c r="G24" s="68">
        <f>SUM(G25:G27)</f>
        <v>0</v>
      </c>
      <c r="H24" s="68">
        <f>SUM(H25:H27)</f>
        <v>28.402999999999999</v>
      </c>
      <c r="I24" s="75">
        <f>SUM(I25:I27)</f>
        <v>0</v>
      </c>
      <c r="J24" s="74">
        <f t="shared" si="15"/>
        <v>38.926000000000002</v>
      </c>
      <c r="K24" s="68">
        <f>SUM(K25:K27)</f>
        <v>7.9020000000000001</v>
      </c>
      <c r="L24" s="68">
        <f>SUM(L25:L27)</f>
        <v>0</v>
      </c>
      <c r="M24" s="68">
        <f>SUM(M25:M27)</f>
        <v>31.024000000000001</v>
      </c>
      <c r="N24" s="75">
        <f>SUM(N25:N27)</f>
        <v>0</v>
      </c>
      <c r="O24" s="74">
        <f t="shared" si="13"/>
        <v>36.305</v>
      </c>
      <c r="P24" s="68">
        <f>SUM(P25:P27)</f>
        <v>7.9020000000000001</v>
      </c>
      <c r="Q24" s="68">
        <f>SUM(Q25:Q27)</f>
        <v>0</v>
      </c>
      <c r="R24" s="68">
        <f>SUM(R25:R27)</f>
        <v>28.402999999999999</v>
      </c>
      <c r="S24" s="75">
        <f>SUM(S25:S27)</f>
        <v>0</v>
      </c>
    </row>
    <row r="25" spans="1:21">
      <c r="A25" s="38" t="s">
        <v>26</v>
      </c>
      <c r="B25" s="81" t="s">
        <v>9</v>
      </c>
      <c r="C25" s="81"/>
      <c r="D25" s="82"/>
      <c r="E25" s="76">
        <f t="shared" si="14"/>
        <v>7.9020000000000001</v>
      </c>
      <c r="F25" s="72">
        <f>'[1]П1.6 - баз'!D13</f>
        <v>7.9020000000000001</v>
      </c>
      <c r="G25" s="71"/>
      <c r="H25" s="72"/>
      <c r="I25" s="73"/>
      <c r="J25" s="76">
        <f t="shared" si="15"/>
        <v>7.9020000000000001</v>
      </c>
      <c r="K25" s="72">
        <f>'[1]П1.6 - ожид'!D13</f>
        <v>7.9020000000000001</v>
      </c>
      <c r="L25" s="71"/>
      <c r="M25" s="72"/>
      <c r="N25" s="73"/>
      <c r="O25" s="76">
        <f t="shared" si="13"/>
        <v>7.9020000000000001</v>
      </c>
      <c r="P25" s="72">
        <f>'[1]П1.6 - ожид'!D13</f>
        <v>7.9020000000000001</v>
      </c>
      <c r="Q25" s="71"/>
      <c r="R25" s="72"/>
      <c r="S25" s="73"/>
    </row>
    <row r="26" spans="1:21" ht="15">
      <c r="A26" s="41" t="s">
        <v>26</v>
      </c>
      <c r="B26" s="92" t="s">
        <v>10</v>
      </c>
      <c r="C26" s="92"/>
      <c r="D26" s="93"/>
      <c r="E26" s="76">
        <f t="shared" si="14"/>
        <v>0</v>
      </c>
      <c r="F26" s="68"/>
      <c r="G26" s="67"/>
      <c r="H26" s="68"/>
      <c r="I26" s="69"/>
      <c r="J26" s="76">
        <f t="shared" si="15"/>
        <v>0</v>
      </c>
      <c r="K26" s="68"/>
      <c r="L26" s="67"/>
      <c r="M26" s="68"/>
      <c r="N26" s="69"/>
      <c r="O26" s="76">
        <f t="shared" si="13"/>
        <v>0</v>
      </c>
      <c r="P26" s="68"/>
      <c r="Q26" s="67"/>
      <c r="R26" s="68"/>
      <c r="S26" s="69"/>
    </row>
    <row r="27" spans="1:21">
      <c r="A27" s="77" t="s">
        <v>26</v>
      </c>
      <c r="B27" s="81" t="s">
        <v>11</v>
      </c>
      <c r="C27" s="81"/>
      <c r="D27" s="82"/>
      <c r="E27" s="76">
        <f t="shared" si="14"/>
        <v>28.402999999999999</v>
      </c>
      <c r="F27" s="72"/>
      <c r="G27" s="71"/>
      <c r="H27" s="72">
        <f>'[1]П1.6 - баз'!F12+'[1]П1.6 - баз'!F14</f>
        <v>28.402999999999999</v>
      </c>
      <c r="I27" s="73"/>
      <c r="J27" s="76">
        <f t="shared" si="15"/>
        <v>31.024000000000001</v>
      </c>
      <c r="K27" s="72"/>
      <c r="L27" s="71"/>
      <c r="M27" s="72">
        <f>'[1]П1.6 - ожид'!F12+'[1]П1.6 - ожид'!F14</f>
        <v>31.024000000000001</v>
      </c>
      <c r="N27" s="73"/>
      <c r="O27" s="76">
        <f t="shared" si="13"/>
        <v>28.402999999999999</v>
      </c>
      <c r="P27" s="72"/>
      <c r="Q27" s="71"/>
      <c r="R27" s="72">
        <f>'[1]П1.6 - регул'!F12+'[1]П1.6 - регул'!F14</f>
        <v>28.402999999999999</v>
      </c>
      <c r="S27" s="73"/>
    </row>
    <row r="28" spans="1:21" ht="42" customHeight="1" thickBot="1">
      <c r="A28" s="42" t="s">
        <v>28</v>
      </c>
      <c r="B28" s="83" t="s">
        <v>29</v>
      </c>
      <c r="C28" s="83"/>
      <c r="D28" s="84"/>
      <c r="E28" s="78">
        <f>SUM(F28:I28)</f>
        <v>24.731000000000002</v>
      </c>
      <c r="F28" s="79">
        <v>0</v>
      </c>
      <c r="G28" s="79">
        <f>G8+G9-G15-G17-G18</f>
        <v>0</v>
      </c>
      <c r="H28" s="79">
        <v>0</v>
      </c>
      <c r="I28" s="79">
        <f>I17</f>
        <v>24.731000000000002</v>
      </c>
      <c r="J28" s="78">
        <f>SUM(K28:N28)</f>
        <v>29.603000000000002</v>
      </c>
      <c r="K28" s="79">
        <v>0</v>
      </c>
      <c r="L28" s="79">
        <f>L8+L9-L15-L17-L18</f>
        <v>0</v>
      </c>
      <c r="M28" s="79">
        <v>0</v>
      </c>
      <c r="N28" s="80">
        <f>N17</f>
        <v>29.603000000000002</v>
      </c>
      <c r="O28" s="78">
        <f>SUM(P28:S28)</f>
        <v>29.603000000000002</v>
      </c>
      <c r="P28" s="79">
        <v>0</v>
      </c>
      <c r="Q28" s="79">
        <f>Q8+Q9-Q15-Q17-Q18</f>
        <v>0</v>
      </c>
      <c r="R28" s="79">
        <v>0</v>
      </c>
      <c r="S28" s="80">
        <f>S17</f>
        <v>29.603000000000002</v>
      </c>
    </row>
    <row r="31" spans="1:2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4" spans="5:5">
      <c r="E34" s="5"/>
    </row>
    <row r="35" spans="5:5">
      <c r="E35" s="5"/>
    </row>
    <row r="37" spans="5:5">
      <c r="E37" s="5"/>
    </row>
  </sheetData>
  <sheetProtection selectLockedCells="1" selectUnlockedCells="1"/>
  <mergeCells count="28">
    <mergeCell ref="A1:S1"/>
    <mergeCell ref="A2:S2"/>
    <mergeCell ref="L4:N4"/>
    <mergeCell ref="B6:D6"/>
    <mergeCell ref="E6:I6"/>
    <mergeCell ref="J6:N6"/>
    <mergeCell ref="O6:S6"/>
    <mergeCell ref="B20:D20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B19:D19"/>
    <mergeCell ref="B27:D27"/>
    <mergeCell ref="B28:D28"/>
    <mergeCell ref="A31:S31"/>
    <mergeCell ref="B21:D21"/>
    <mergeCell ref="B22:D22"/>
    <mergeCell ref="B23:D23"/>
    <mergeCell ref="B24:D24"/>
    <mergeCell ref="B25:D25"/>
    <mergeCell ref="B26:D26"/>
  </mergeCells>
  <pageMargins left="0.70866141732283472" right="0.70866141732283472" top="0.59055118110236227" bottom="0.39370078740157483" header="0.59055118110236227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27"/>
  <sheetViews>
    <sheetView tabSelected="1" workbookViewId="0">
      <selection activeCell="I8" sqref="I8"/>
    </sheetView>
  </sheetViews>
  <sheetFormatPr defaultRowHeight="12.75"/>
  <cols>
    <col min="1" max="1" width="3.7109375" style="1" customWidth="1"/>
    <col min="2" max="4" width="9.28515625" style="1" customWidth="1"/>
    <col min="5" max="6" width="6.28515625" style="1" customWidth="1"/>
    <col min="7" max="7" width="6.7109375" style="1" customWidth="1"/>
    <col min="8" max="8" width="7.7109375" style="1" customWidth="1"/>
    <col min="9" max="9" width="6.85546875" style="1" customWidth="1"/>
    <col min="10" max="10" width="8.7109375" style="1" customWidth="1"/>
    <col min="11" max="11" width="7.7109375" style="1" customWidth="1"/>
    <col min="12" max="12" width="6.42578125" style="1" customWidth="1"/>
    <col min="13" max="13" width="6" style="1" customWidth="1"/>
    <col min="14" max="14" width="6.5703125" style="1" customWidth="1"/>
    <col min="15" max="15" width="8.7109375" style="1" customWidth="1"/>
    <col min="16" max="19" width="6.7109375" style="1" customWidth="1"/>
    <col min="20" max="16384" width="9.140625" style="1"/>
  </cols>
  <sheetData>
    <row r="1" spans="1:19">
      <c r="A1" s="109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>
      <c r="A2" s="109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>
      <c r="A3" s="3"/>
      <c r="B3" s="2"/>
      <c r="C3" s="2"/>
      <c r="D3" s="3"/>
      <c r="O3" s="3"/>
    </row>
    <row r="4" spans="1:19">
      <c r="A4" s="3"/>
      <c r="B4" s="2"/>
      <c r="C4" s="2"/>
      <c r="D4" s="3"/>
      <c r="L4" s="110" t="s">
        <v>32</v>
      </c>
      <c r="M4" s="110"/>
      <c r="N4" s="110"/>
      <c r="O4" s="3"/>
    </row>
    <row r="5" spans="1:19">
      <c r="A5" s="3"/>
      <c r="B5" s="2"/>
      <c r="C5" s="2"/>
      <c r="D5" s="3"/>
      <c r="O5" s="3"/>
    </row>
    <row r="6" spans="1:19">
      <c r="A6" s="11" t="s">
        <v>3</v>
      </c>
      <c r="B6" s="124" t="s">
        <v>4</v>
      </c>
      <c r="C6" s="124"/>
      <c r="D6" s="124"/>
      <c r="E6" s="125" t="s">
        <v>5</v>
      </c>
      <c r="F6" s="124"/>
      <c r="G6" s="124"/>
      <c r="H6" s="124"/>
      <c r="I6" s="124"/>
      <c r="J6" s="125" t="s">
        <v>6</v>
      </c>
      <c r="K6" s="124"/>
      <c r="L6" s="124"/>
      <c r="M6" s="124"/>
      <c r="N6" s="124"/>
      <c r="O6" s="125" t="s">
        <v>7</v>
      </c>
      <c r="P6" s="125"/>
      <c r="Q6" s="125"/>
      <c r="R6" s="125"/>
      <c r="S6" s="125"/>
    </row>
    <row r="7" spans="1:19">
      <c r="A7" s="11"/>
      <c r="B7" s="119"/>
      <c r="C7" s="120"/>
      <c r="D7" s="121"/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8</v>
      </c>
      <c r="P7" s="11" t="s">
        <v>9</v>
      </c>
      <c r="Q7" s="11" t="s">
        <v>10</v>
      </c>
      <c r="R7" s="11" t="s">
        <v>11</v>
      </c>
      <c r="S7" s="11" t="s">
        <v>12</v>
      </c>
    </row>
    <row r="8" spans="1:19" ht="25.5" customHeight="1">
      <c r="A8" s="12" t="s">
        <v>33</v>
      </c>
      <c r="B8" s="122" t="s">
        <v>34</v>
      </c>
      <c r="C8" s="117"/>
      <c r="D8" s="117"/>
      <c r="E8" s="13">
        <f>+'[1]П1.4 баланс ЭЭ'!E8/'[1]П1.6 - баз'!M58*1000</f>
        <v>20.79787561846193</v>
      </c>
      <c r="F8" s="14">
        <f>+'[1]П1.4 баланс ЭЭ'!F8/'[1]П1.6 - баз'!$M58*1000</f>
        <v>6.255169774755946</v>
      </c>
      <c r="G8" s="14">
        <f>+'[1]П1.4 баланс ЭЭ'!G8/'[1]П1.6 - баз'!$M58*1000</f>
        <v>0</v>
      </c>
      <c r="H8" s="14">
        <f>+'[1]П1.4 баланс ЭЭ'!H8/'[1]П1.6 - баз'!$M58*1000</f>
        <v>9.3939768547183196</v>
      </c>
      <c r="I8" s="14">
        <f>+'[1]П1.4 баланс ЭЭ'!I8/'[1]П1.6 - баз'!$M58*1000</f>
        <v>5.1487289889876688</v>
      </c>
      <c r="J8" s="13">
        <f>+'[1]П1.4 баланс ЭЭ'!J8/'[1]П1.6 - ожид'!M58*1000</f>
        <v>23.180284625358055</v>
      </c>
      <c r="K8" s="14">
        <f>+'[1]П1.4 баланс ЭЭ'!K8/'[1]П1.6 - ожид'!$M58*1000</f>
        <v>6.4592299126011943</v>
      </c>
      <c r="L8" s="14">
        <f>+'[1]П1.4 баланс ЭЭ'!L8/'[1]П1.6 - ожид'!$M58*1000</f>
        <v>0</v>
      </c>
      <c r="M8" s="14">
        <f>+'[1]П1.4 баланс ЭЭ'!M8/'[1]П1.6 - ожид'!$M58*1000</f>
        <v>10.42170810900633</v>
      </c>
      <c r="N8" s="14">
        <f>+'[1]П1.4 баланс ЭЭ'!N8/'[1]П1.6 - ожид'!$M58*1000</f>
        <v>6.2993466037505303</v>
      </c>
      <c r="O8" s="13">
        <f>+'[1]П1.4 баланс ЭЭ'!O8/'[1]П1.6 - регул'!M57*1000</f>
        <v>25.839168308581971</v>
      </c>
      <c r="P8" s="14">
        <f>+'[1]П1.4 баланс ЭЭ'!P8/'[1]П1.6 - регул'!$M57*1000</f>
        <v>7.3269828326520878</v>
      </c>
      <c r="Q8" s="14">
        <f>+'[1]П1.4 баланс ЭЭ'!Q8/'[1]П1.6 - регул'!$M57*1000</f>
        <v>0</v>
      </c>
      <c r="R8" s="14">
        <f>+'[1]П1.4 баланс ЭЭ'!R8/'[1]П1.6 - регул'!$M57*1000</f>
        <v>11.297392609264184</v>
      </c>
      <c r="S8" s="14">
        <f>+'[1]П1.4 баланс ЭЭ'!S8/'[1]П1.6 - регул'!$M57*1000</f>
        <v>7.2147928666656993</v>
      </c>
    </row>
    <row r="9" spans="1:19" ht="12.75" customHeight="1">
      <c r="A9" s="15" t="s">
        <v>14</v>
      </c>
      <c r="B9" s="117" t="s">
        <v>35</v>
      </c>
      <c r="C9" s="117"/>
      <c r="D9" s="117"/>
      <c r="E9" s="16">
        <f>SUM(F9:I9)</f>
        <v>0</v>
      </c>
      <c r="F9" s="17"/>
      <c r="G9" s="17"/>
      <c r="H9" s="17"/>
      <c r="I9" s="17"/>
      <c r="J9" s="16">
        <f>SUM(K9:N9)</f>
        <v>0</v>
      </c>
      <c r="K9" s="17"/>
      <c r="L9" s="17"/>
      <c r="M9" s="17"/>
      <c r="N9" s="17"/>
      <c r="O9" s="16">
        <f>SUM(P9:S9)</f>
        <v>0</v>
      </c>
      <c r="P9" s="17"/>
      <c r="Q9" s="17"/>
      <c r="R9" s="17"/>
      <c r="S9" s="17"/>
    </row>
    <row r="10" spans="1:19">
      <c r="A10" s="12" t="s">
        <v>16</v>
      </c>
      <c r="B10" s="118" t="s">
        <v>36</v>
      </c>
      <c r="C10" s="118"/>
      <c r="D10" s="118"/>
      <c r="E10" s="16">
        <f>SUM(F10:I10)</f>
        <v>0</v>
      </c>
      <c r="F10" s="17"/>
      <c r="G10" s="17"/>
      <c r="H10" s="17"/>
      <c r="I10" s="17"/>
      <c r="J10" s="16">
        <f>SUM(K10:N10)</f>
        <v>0</v>
      </c>
      <c r="K10" s="17"/>
      <c r="L10" s="17"/>
      <c r="M10" s="17"/>
      <c r="N10" s="17"/>
      <c r="O10" s="16">
        <f>SUM(P10:S10)</f>
        <v>0</v>
      </c>
      <c r="P10" s="17"/>
      <c r="Q10" s="17"/>
      <c r="R10" s="17"/>
      <c r="S10" s="17"/>
    </row>
    <row r="11" spans="1:19" ht="24" customHeight="1">
      <c r="A11" s="12"/>
      <c r="B11" s="123" t="s">
        <v>37</v>
      </c>
      <c r="C11" s="123"/>
      <c r="D11" s="123"/>
      <c r="E11" s="16">
        <f>SUM(F11:I11)</f>
        <v>0</v>
      </c>
      <c r="F11" s="17"/>
      <c r="G11" s="17"/>
      <c r="H11" s="17"/>
      <c r="I11" s="17"/>
      <c r="J11" s="16">
        <f>SUM(K11:N11)</f>
        <v>0</v>
      </c>
      <c r="K11" s="17"/>
      <c r="L11" s="17"/>
      <c r="M11" s="17"/>
      <c r="N11" s="17"/>
      <c r="O11" s="16">
        <f>SUM(P11:S11)</f>
        <v>0</v>
      </c>
      <c r="P11" s="17"/>
      <c r="Q11" s="17"/>
      <c r="R11" s="17"/>
      <c r="S11" s="17"/>
    </row>
    <row r="12" spans="1:19">
      <c r="A12" s="12"/>
      <c r="B12" s="118" t="s">
        <v>19</v>
      </c>
      <c r="C12" s="118"/>
      <c r="D12" s="118"/>
      <c r="E12" s="16">
        <f>+E8</f>
        <v>20.79787561846193</v>
      </c>
      <c r="F12" s="16">
        <f t="shared" ref="F12:I12" si="0">+F8</f>
        <v>6.255169774755946</v>
      </c>
      <c r="G12" s="16">
        <f t="shared" si="0"/>
        <v>0</v>
      </c>
      <c r="H12" s="16">
        <f t="shared" si="0"/>
        <v>9.3939768547183196</v>
      </c>
      <c r="I12" s="16">
        <f t="shared" si="0"/>
        <v>5.1487289889876688</v>
      </c>
      <c r="J12" s="16">
        <f>+J8</f>
        <v>23.180284625358055</v>
      </c>
      <c r="K12" s="16">
        <f t="shared" ref="K12:N12" si="1">+K8</f>
        <v>6.4592299126011943</v>
      </c>
      <c r="L12" s="16">
        <f t="shared" si="1"/>
        <v>0</v>
      </c>
      <c r="M12" s="16">
        <f t="shared" si="1"/>
        <v>10.42170810900633</v>
      </c>
      <c r="N12" s="16">
        <f t="shared" si="1"/>
        <v>6.2993466037505303</v>
      </c>
      <c r="O12" s="16">
        <f>+O8</f>
        <v>25.839168308581971</v>
      </c>
      <c r="P12" s="16">
        <f t="shared" ref="P12:S12" si="2">+P8</f>
        <v>7.3269828326520878</v>
      </c>
      <c r="Q12" s="16">
        <f t="shared" si="2"/>
        <v>0</v>
      </c>
      <c r="R12" s="16">
        <f t="shared" si="2"/>
        <v>11.297392609264184</v>
      </c>
      <c r="S12" s="16">
        <f t="shared" si="2"/>
        <v>7.2147928666656993</v>
      </c>
    </row>
    <row r="13" spans="1:19">
      <c r="A13" s="15" t="s">
        <v>38</v>
      </c>
      <c r="B13" s="118" t="s">
        <v>39</v>
      </c>
      <c r="C13" s="118"/>
      <c r="D13" s="118"/>
      <c r="E13" s="17">
        <f>SUM(F13:I13)</f>
        <v>1.560961330120781</v>
      </c>
      <c r="F13" s="17">
        <f>'[1]П1.4 баланс ЭЭ'!F15/'[1]П1.6 - баз'!$M58*1000</f>
        <v>0.46886433017443946</v>
      </c>
      <c r="G13" s="17">
        <f>'[1]П1.4 баланс ЭЭ'!G15/'[1]П1.6 - баз'!$M58*1000</f>
        <v>0</v>
      </c>
      <c r="H13" s="17">
        <f>'[1]П1.4 баланс ЭЭ'!H15/'[1]П1.6 - баз'!$M58*1000</f>
        <v>0.70454362210152421</v>
      </c>
      <c r="I13" s="17">
        <f>'[1]П1.4 баланс ЭЭ'!I15/'[1]П1.6 - баз'!$M58*1000</f>
        <v>0.38755337784481725</v>
      </c>
      <c r="J13" s="17">
        <f>SUM(K13:N13)</f>
        <v>1.739992926194228</v>
      </c>
      <c r="K13" s="17">
        <f>'[1]П1.4 баланс ЭЭ'!K15/'[1]П1.6 - ожид'!$M58*1000</f>
        <v>0.48415992138800484</v>
      </c>
      <c r="L13" s="17">
        <f>'[1]П1.4 баланс ЭЭ'!L15/'[1]П1.6 - ожид'!$M58*1000</f>
        <v>0</v>
      </c>
      <c r="M13" s="17">
        <f>'[1]П1.4 баланс ЭЭ'!M15/'[1]П1.6 - ожид'!$M58*1000</f>
        <v>0.78166955639789315</v>
      </c>
      <c r="N13" s="17">
        <f>'[1]П1.4 баланс ЭЭ'!N15/'[1]П1.6 - ожид'!$M58*1000</f>
        <v>0.47416344840832997</v>
      </c>
      <c r="O13" s="17">
        <f>SUM(P13:S13)</f>
        <v>1.9396540809953016</v>
      </c>
      <c r="P13" s="17">
        <f>'[1]П1.4 баланс ЭЭ'!P15/'[1]П1.6 - регул'!$M57*1000</f>
        <v>0.54920346237366091</v>
      </c>
      <c r="Q13" s="17">
        <f>'[1]П1.4 баланс ЭЭ'!Q15/'[1]П1.6 - регул'!$M57*1000</f>
        <v>0</v>
      </c>
      <c r="R13" s="17">
        <f>'[1]П1.4 баланс ЭЭ'!R15/'[1]П1.6 - регул'!$M57*1000</f>
        <v>0.84737983995179811</v>
      </c>
      <c r="S13" s="17">
        <f>'[1]П1.4 баланс ЭЭ'!S15/'[1]П1.6 - регул'!$M57*1000</f>
        <v>0.54307077866984255</v>
      </c>
    </row>
    <row r="14" spans="1:19">
      <c r="A14" s="12"/>
      <c r="B14" s="118" t="s">
        <v>21</v>
      </c>
      <c r="C14" s="118"/>
      <c r="D14" s="118"/>
      <c r="E14" s="17">
        <f>+E13/E8*100</f>
        <v>7.5053883327157775</v>
      </c>
      <c r="F14" s="17">
        <f t="shared" ref="F14:H14" si="3">+F13/F8*100</f>
        <v>7.4956291684782101</v>
      </c>
      <c r="G14" s="17">
        <v>0</v>
      </c>
      <c r="H14" s="17">
        <f t="shared" si="3"/>
        <v>7.4999505853333304</v>
      </c>
      <c r="I14" s="17">
        <v>0</v>
      </c>
      <c r="J14" s="17">
        <f>+J13/J8*100</f>
        <v>7.5063484090733033</v>
      </c>
      <c r="K14" s="17">
        <f t="shared" ref="K14" si="4">+K13/K8*100</f>
        <v>7.495629168478211</v>
      </c>
      <c r="L14" s="17">
        <v>0</v>
      </c>
      <c r="M14" s="17">
        <f t="shared" ref="M14" si="5">+M13/M8*100</f>
        <v>7.5003977104519226</v>
      </c>
      <c r="N14" s="17">
        <v>0</v>
      </c>
      <c r="O14" s="17">
        <f>+O13/O8*100</f>
        <v>7.5066428525529734</v>
      </c>
      <c r="P14" s="17">
        <f t="shared" ref="P14" si="6">+P13/P8*100</f>
        <v>7.4956291684782101</v>
      </c>
      <c r="Q14" s="17">
        <v>0</v>
      </c>
      <c r="R14" s="17">
        <f t="shared" ref="R14" si="7">+R13/R8*100</f>
        <v>7.5006673598023186</v>
      </c>
      <c r="S14" s="17">
        <v>0</v>
      </c>
    </row>
    <row r="15" spans="1:19" ht="39" customHeight="1">
      <c r="A15" s="12" t="s">
        <v>40</v>
      </c>
      <c r="B15" s="117" t="s">
        <v>41</v>
      </c>
      <c r="C15" s="117"/>
      <c r="D15" s="117"/>
      <c r="E15" s="17">
        <f>SUM(F15:I15)</f>
        <v>6.3520000000000003</v>
      </c>
      <c r="F15" s="17"/>
      <c r="G15" s="17"/>
      <c r="H15" s="17">
        <f>'[1]П1.6 - баз'!K11</f>
        <v>1.27</v>
      </c>
      <c r="I15" s="17">
        <f>'[1]П1.6 - баз'!L11</f>
        <v>5.0819999999999999</v>
      </c>
      <c r="J15" s="17">
        <f>SUM(K15:N15)</f>
        <v>8.2579999999999991</v>
      </c>
      <c r="K15" s="17"/>
      <c r="L15" s="17"/>
      <c r="M15" s="17">
        <f>'[1]П1.6 - ожид'!K11</f>
        <v>1.6519999999999999</v>
      </c>
      <c r="N15" s="17">
        <f>'[1]П1.6 - ожид'!L11</f>
        <v>6.6059999999999999</v>
      </c>
      <c r="O15" s="17">
        <f>SUM(P15:S15)</f>
        <v>8.2579999999999991</v>
      </c>
      <c r="P15" s="17"/>
      <c r="Q15" s="17"/>
      <c r="R15" s="17">
        <f>'[1]П1.6 - регул'!K11</f>
        <v>1.6519999999999999</v>
      </c>
      <c r="S15" s="17">
        <f>'[1]П1.6 - регул'!L11</f>
        <v>6.6059999999999999</v>
      </c>
    </row>
    <row r="16" spans="1:19" ht="26.25" customHeight="1">
      <c r="A16" s="12" t="s">
        <v>42</v>
      </c>
      <c r="B16" s="117" t="s">
        <v>43</v>
      </c>
      <c r="C16" s="117"/>
      <c r="D16" s="117"/>
      <c r="E16" s="17">
        <f>E19+E18+E17+E15</f>
        <v>18.644999999999996</v>
      </c>
      <c r="F16" s="17">
        <f t="shared" ref="F16:I16" si="8">F19+F18+F17+F15</f>
        <v>1.22</v>
      </c>
      <c r="G16" s="17">
        <f t="shared" si="8"/>
        <v>0</v>
      </c>
      <c r="H16" s="17">
        <f>H19+H18+H17+H15</f>
        <v>12.242999999999999</v>
      </c>
      <c r="I16" s="17">
        <f t="shared" si="8"/>
        <v>5.1819999999999995</v>
      </c>
      <c r="J16" s="17">
        <f>J19+J18+J17+J15</f>
        <v>22.624294871794874</v>
      </c>
      <c r="K16" s="17">
        <f t="shared" ref="K16:N16" si="9">K19+K18+K17+K15</f>
        <v>3.2907692307692313</v>
      </c>
      <c r="L16" s="17">
        <f t="shared" si="9"/>
        <v>0</v>
      </c>
      <c r="M16" s="17">
        <f t="shared" si="9"/>
        <v>12.62752564102564</v>
      </c>
      <c r="N16" s="17">
        <f t="shared" si="9"/>
        <v>6.7059999999999995</v>
      </c>
      <c r="O16" s="17">
        <f>O19+O18+O17+O15</f>
        <v>22.619294871794871</v>
      </c>
      <c r="P16" s="17">
        <f t="shared" ref="P16:S16" si="10">P19+P18+P17+P15</f>
        <v>3.2907692307692313</v>
      </c>
      <c r="Q16" s="17">
        <f t="shared" si="10"/>
        <v>0</v>
      </c>
      <c r="R16" s="17">
        <f t="shared" si="10"/>
        <v>12.622525641025641</v>
      </c>
      <c r="S16" s="17">
        <f t="shared" si="10"/>
        <v>6.7059999999999995</v>
      </c>
    </row>
    <row r="17" spans="1:19" ht="63" customHeight="1">
      <c r="A17" s="12" t="s">
        <v>24</v>
      </c>
      <c r="B17" s="117" t="s">
        <v>44</v>
      </c>
      <c r="C17" s="117"/>
      <c r="D17" s="117"/>
      <c r="E17" s="17">
        <f>SUM(F17:I17)</f>
        <v>7.6929999999999978</v>
      </c>
      <c r="F17" s="17">
        <f>'[1]П1.6 - баз'!I57</f>
        <v>1.22</v>
      </c>
      <c r="G17" s="17">
        <f>'[1]П1.6 - баз'!J57</f>
        <v>0</v>
      </c>
      <c r="H17" s="17">
        <f>'[1]П1.6 - баз'!K57</f>
        <v>6.3729999999999984</v>
      </c>
      <c r="I17" s="17">
        <f>'[1]П1.6 - баз'!L57</f>
        <v>0.1</v>
      </c>
      <c r="J17" s="17">
        <f>SUM(K17:N17)</f>
        <v>9.4012948717948728</v>
      </c>
      <c r="K17" s="17">
        <f>'[1]П1.6 - ожид'!I57</f>
        <v>3.2907692307692313</v>
      </c>
      <c r="L17" s="17">
        <f>'[1]П1.6 - ожид'!J57</f>
        <v>0</v>
      </c>
      <c r="M17" s="17">
        <f>'[1]П1.6 - ожид'!K57</f>
        <v>6.0105256410256409</v>
      </c>
      <c r="N17" s="17">
        <f>'[1]П1.6 - ожид'!L57</f>
        <v>0.1</v>
      </c>
      <c r="O17" s="17">
        <f>SUM(P17:S17)</f>
        <v>9.396294871794872</v>
      </c>
      <c r="P17" s="17">
        <f>'[1]П1.6 - регул'!I56</f>
        <v>3.2907692307692313</v>
      </c>
      <c r="Q17" s="17">
        <f>'[1]П1.6 - регул'!J56</f>
        <v>0</v>
      </c>
      <c r="R17" s="17">
        <f>'[1]П1.6 - регул'!K56</f>
        <v>6.005525641025641</v>
      </c>
      <c r="S17" s="17">
        <f>'[1]П1.6 - регул'!L56</f>
        <v>0.1</v>
      </c>
    </row>
    <row r="18" spans="1:19" ht="39" customHeight="1">
      <c r="A18" s="12" t="s">
        <v>26</v>
      </c>
      <c r="B18" s="117" t="s">
        <v>45</v>
      </c>
      <c r="C18" s="117"/>
      <c r="D18" s="117"/>
      <c r="E18" s="17">
        <f>SUM(F18:I18)</f>
        <v>0</v>
      </c>
      <c r="F18" s="18"/>
      <c r="G18" s="16"/>
      <c r="H18" s="17"/>
      <c r="I18" s="17"/>
      <c r="J18" s="17">
        <f>SUM(K18:N18)</f>
        <v>0</v>
      </c>
      <c r="K18" s="18"/>
      <c r="L18" s="16"/>
      <c r="M18" s="17"/>
      <c r="N18" s="17"/>
      <c r="O18" s="17">
        <f>SUM(P18:S18)</f>
        <v>0</v>
      </c>
      <c r="P18" s="18"/>
      <c r="Q18" s="16"/>
      <c r="R18" s="17"/>
      <c r="S18" s="17"/>
    </row>
    <row r="19" spans="1:19" ht="31.5" customHeight="1">
      <c r="A19" s="15" t="s">
        <v>28</v>
      </c>
      <c r="B19" s="117" t="s">
        <v>27</v>
      </c>
      <c r="C19" s="117"/>
      <c r="D19" s="117"/>
      <c r="E19" s="17">
        <f>SUM(F19:I19)</f>
        <v>4.5999999999999996</v>
      </c>
      <c r="F19" s="17"/>
      <c r="G19" s="17"/>
      <c r="H19" s="17">
        <f>'[1]П1.6 - баз'!K12</f>
        <v>4.5999999999999996</v>
      </c>
      <c r="I19" s="17"/>
      <c r="J19" s="17">
        <f>SUM(K19:N19)</f>
        <v>4.9649999999999999</v>
      </c>
      <c r="K19" s="17"/>
      <c r="L19" s="17"/>
      <c r="M19" s="17">
        <f>'[1]П1.6 - ожид'!K12</f>
        <v>4.9649999999999999</v>
      </c>
      <c r="N19" s="17"/>
      <c r="O19" s="17">
        <f>SUM(P19:S19)</f>
        <v>4.9649999999999999</v>
      </c>
      <c r="P19" s="17"/>
      <c r="Q19" s="17"/>
      <c r="R19" s="17">
        <f>'[1]П1.6 - регул'!K12</f>
        <v>4.9649999999999999</v>
      </c>
      <c r="S19" s="17"/>
    </row>
    <row r="20" spans="1:19" ht="31.5" customHeight="1">
      <c r="A20" s="6"/>
      <c r="B20" s="7"/>
      <c r="C20" s="7"/>
      <c r="D20" s="7"/>
      <c r="E20" s="5"/>
      <c r="F20" s="5"/>
    </row>
    <row r="21" spans="1:19">
      <c r="E21" s="4"/>
    </row>
    <row r="22" spans="1:19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7" spans="1:19">
      <c r="E27" s="8"/>
      <c r="F27" s="8"/>
      <c r="G27" s="8"/>
      <c r="H27" s="8"/>
      <c r="I27" s="9"/>
      <c r="J27" s="8"/>
      <c r="K27" s="9"/>
    </row>
  </sheetData>
  <sheetProtection selectLockedCells="1" selectUnlockedCells="1"/>
  <protectedRanges>
    <protectedRange sqref="H22:K22 K26:M27 D26:J29 K28:P29" name="Диапазон1"/>
    <protectedRange sqref="E6 J6 O6:S6 F9:I11 K9:N11 P9:S11" name="Диапазон1_1"/>
  </protectedRanges>
  <mergeCells count="21">
    <mergeCell ref="B12:D12"/>
    <mergeCell ref="A1:S1"/>
    <mergeCell ref="A2:S2"/>
    <mergeCell ref="L4:N4"/>
    <mergeCell ref="B6:D6"/>
    <mergeCell ref="E6:I6"/>
    <mergeCell ref="J6:N6"/>
    <mergeCell ref="O6:S6"/>
    <mergeCell ref="B7:D7"/>
    <mergeCell ref="B8:D8"/>
    <mergeCell ref="B9:D9"/>
    <mergeCell ref="B10:D10"/>
    <mergeCell ref="B11:D11"/>
    <mergeCell ref="B19:D19"/>
    <mergeCell ref="A22:S22"/>
    <mergeCell ref="B13:D13"/>
    <mergeCell ref="B14:D14"/>
    <mergeCell ref="B15:D15"/>
    <mergeCell ref="B16:D16"/>
    <mergeCell ref="B17:D17"/>
    <mergeCell ref="B18:D18"/>
  </mergeCells>
  <pageMargins left="0.59055118110236227" right="0.59055118110236227" top="0.86614173228346458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П1.4 баланс ЭЭ</vt:lpstr>
      <vt:lpstr>П1.5 баланс мощн.</vt:lpstr>
      <vt:lpstr>'П1.5 баланс мощн.'!Область_печати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2021-03-10T08:44:24Z</dcterms:modified>
</cp:coreProperties>
</file>